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chasm\cotdata\cot004298\00 - RESEARCH COORDINATOR\06 - STATISTICS &amp; RESEARCH\2025\"/>
    </mc:Choice>
  </mc:AlternateContent>
  <xr:revisionPtr revIDLastSave="0" documentId="13_ncr:1_{5FB46EC7-D05F-465A-A26E-FE0642AC9409}" xr6:coauthVersionLast="36" xr6:coauthVersionMax="36" xr10:uidLastSave="{00000000-0000-0000-0000-000000000000}"/>
  <bookViews>
    <workbookView xWindow="2760" yWindow="84" windowWidth="12576" windowHeight="7476" tabRatio="923" activeTab="1" xr2:uid="{00000000-000D-0000-FFFF-FFFF00000000}"/>
  </bookViews>
  <sheets>
    <sheet name="Start Up Costs" sheetId="5" r:id="rId1"/>
    <sheet name="Projection Worksheet Year 1" sheetId="7" r:id="rId2"/>
    <sheet name="Projection Worksheet Year 2" sheetId="37" r:id="rId3"/>
    <sheet name="Projection Worksheet Year 3" sheetId="41" r:id="rId4"/>
    <sheet name="Amortization Schedule - Loan 1" sheetId="40" r:id="rId5"/>
    <sheet name="Amortization Schedule - Loan 2" sheetId="23" r:id="rId6"/>
    <sheet name="Amortization Schedule - Loan 3" sheetId="42" r:id="rId7"/>
    <sheet name="Income Tax" sheetId="36" r:id="rId8"/>
    <sheet name="Capital Depreciation Schedule" sheetId="31" r:id="rId9"/>
    <sheet name="Break-Even Analysis" sheetId="28" r:id="rId10"/>
    <sheet name="Cash Flow Statement" sheetId="29" r:id="rId11"/>
    <sheet name="Income Statement" sheetId="30" r:id="rId12"/>
    <sheet name="Balance Sheet" sheetId="34" r:id="rId13"/>
  </sheets>
  <definedNames>
    <definedName name="_xlnm.Print_Area" localSheetId="4">'Amortization Schedule - Loan 1'!$A$1:$K$50</definedName>
    <definedName name="_xlnm.Print_Area" localSheetId="5">'Amortization Schedule - Loan 2'!$A$1:$K$50</definedName>
    <definedName name="_xlnm.Print_Area" localSheetId="6">'Amortization Schedule - Loan 3'!$A$1:$K$50</definedName>
    <definedName name="_xlnm.Print_Area" localSheetId="12">'Balance Sheet'!$A$1:$F$31</definedName>
    <definedName name="_xlnm.Print_Area" localSheetId="9">'Break-Even Analysis'!$A$1:$Z$49</definedName>
    <definedName name="_xlnm.Print_Area" localSheetId="8">'Capital Depreciation Schedule'!$A$1:$M$55</definedName>
    <definedName name="_xlnm.Print_Area" localSheetId="10">'Cash Flow Statement'!$A$1:$F$30</definedName>
    <definedName name="_xlnm.Print_Area" localSheetId="11">'Income Statement'!$A$1:$F$25</definedName>
    <definedName name="_xlnm.Print_Area" localSheetId="7">'Income Tax'!$A$1:$I$33</definedName>
    <definedName name="_xlnm.Print_Area" localSheetId="1">'Projection Worksheet Year 1'!$A$1:$R$106</definedName>
    <definedName name="_xlnm.Print_Area" localSheetId="2">'Projection Worksheet Year 2'!$A$1:$Q$106</definedName>
    <definedName name="_xlnm.Print_Area" localSheetId="3">'Projection Worksheet Year 3'!$A$1:$Q$106</definedName>
    <definedName name="_xlnm.Print_Area" localSheetId="0">'Start Up Costs'!$A$1:$M$43</definedName>
  </definedNames>
  <calcPr calcId="191029"/>
</workbook>
</file>

<file path=xl/calcChain.xml><?xml version="1.0" encoding="utf-8"?>
<calcChain xmlns="http://schemas.openxmlformats.org/spreadsheetml/2006/main">
  <c r="D24" i="36" l="1"/>
  <c r="D23" i="36"/>
  <c r="D17" i="36"/>
  <c r="D16" i="36"/>
  <c r="D15" i="36"/>
  <c r="D9" i="42"/>
  <c r="B83" i="41"/>
  <c r="B83" i="37"/>
  <c r="B83" i="7"/>
  <c r="H38" i="5"/>
  <c r="B96" i="41"/>
  <c r="B96" i="37"/>
  <c r="E95" i="7"/>
  <c r="H37" i="5"/>
  <c r="H36" i="5"/>
  <c r="H8" i="5"/>
  <c r="D8" i="42"/>
  <c r="A8" i="42"/>
  <c r="F8" i="42" s="1"/>
  <c r="J4" i="42"/>
  <c r="B1" i="42"/>
  <c r="A9" i="42" l="1"/>
  <c r="F9" i="42" s="1"/>
  <c r="I8" i="42"/>
  <c r="E8" i="42"/>
  <c r="G8" i="42"/>
  <c r="J8" i="42"/>
  <c r="H8" i="42"/>
  <c r="P20" i="28"/>
  <c r="R18" i="28"/>
  <c r="R19" i="28"/>
  <c r="O18" i="28"/>
  <c r="O19" i="28"/>
  <c r="C18" i="28"/>
  <c r="B19" i="28"/>
  <c r="B18" i="28"/>
  <c r="C19" i="28"/>
  <c r="H9" i="42" l="1"/>
  <c r="E9" i="42"/>
  <c r="F96" i="7" s="1"/>
  <c r="I9" i="42"/>
  <c r="G9" i="42"/>
  <c r="A10" i="42"/>
  <c r="G10" i="42" s="1"/>
  <c r="J9" i="42"/>
  <c r="D10" i="42" s="1"/>
  <c r="I10" i="42"/>
  <c r="X9" i="28"/>
  <c r="A8" i="23"/>
  <c r="G8" i="23" s="1"/>
  <c r="I8" i="23"/>
  <c r="D8" i="23"/>
  <c r="F2" i="23"/>
  <c r="J4" i="23"/>
  <c r="D8" i="40"/>
  <c r="A8" i="40"/>
  <c r="A9" i="40" s="1"/>
  <c r="A10" i="40" s="1"/>
  <c r="A11" i="40" s="1"/>
  <c r="A12" i="40" s="1"/>
  <c r="A13" i="40" s="1"/>
  <c r="A14" i="40" s="1"/>
  <c r="A15" i="40" s="1"/>
  <c r="A16" i="40" s="1"/>
  <c r="A17" i="40" s="1"/>
  <c r="A18" i="40" s="1"/>
  <c r="A19" i="40" s="1"/>
  <c r="A21" i="40" s="1"/>
  <c r="A22" i="40" s="1"/>
  <c r="A23" i="40" s="1"/>
  <c r="A24" i="40" s="1"/>
  <c r="A25" i="40" s="1"/>
  <c r="A26" i="40" s="1"/>
  <c r="A27" i="40" s="1"/>
  <c r="A28" i="40" s="1"/>
  <c r="A29" i="40" s="1"/>
  <c r="A30" i="40" s="1"/>
  <c r="A31" i="40" s="1"/>
  <c r="A32" i="40" s="1"/>
  <c r="A34" i="40" s="1"/>
  <c r="A35" i="40" s="1"/>
  <c r="A36" i="40" s="1"/>
  <c r="A37" i="40" s="1"/>
  <c r="A38" i="40" s="1"/>
  <c r="A39" i="40" s="1"/>
  <c r="A40" i="40" s="1"/>
  <c r="A41" i="40" s="1"/>
  <c r="A42" i="40" s="1"/>
  <c r="A43" i="40" s="1"/>
  <c r="A44" i="40" s="1"/>
  <c r="A45" i="40" s="1"/>
  <c r="F10" i="42" l="1"/>
  <c r="H10" i="42" s="1"/>
  <c r="A11" i="42"/>
  <c r="F11" i="42" s="1"/>
  <c r="E10" i="42"/>
  <c r="G96" i="7" s="1"/>
  <c r="I11" i="42"/>
  <c r="E8" i="23"/>
  <c r="A9" i="23"/>
  <c r="F9" i="23" s="1"/>
  <c r="F8" i="23"/>
  <c r="J8" i="23" s="1"/>
  <c r="D9" i="23" s="1"/>
  <c r="G9" i="23"/>
  <c r="H8" i="23"/>
  <c r="I8" i="40"/>
  <c r="I10" i="40"/>
  <c r="I18" i="40"/>
  <c r="I15" i="40"/>
  <c r="I21" i="40"/>
  <c r="I38" i="40"/>
  <c r="I14" i="40"/>
  <c r="I25" i="40"/>
  <c r="I42" i="40"/>
  <c r="I34" i="40"/>
  <c r="I11" i="40"/>
  <c r="I29" i="40"/>
  <c r="F34" i="40"/>
  <c r="I17" i="40"/>
  <c r="I13" i="40"/>
  <c r="I9" i="40"/>
  <c r="I23" i="40"/>
  <c r="I27" i="40"/>
  <c r="I31" i="40"/>
  <c r="I36" i="40"/>
  <c r="I40" i="40"/>
  <c r="I44" i="40"/>
  <c r="I22" i="40"/>
  <c r="I26" i="40"/>
  <c r="I30" i="40"/>
  <c r="I35" i="40"/>
  <c r="I39" i="40"/>
  <c r="I43" i="40"/>
  <c r="I16" i="40"/>
  <c r="I12" i="40"/>
  <c r="I19" i="40"/>
  <c r="I24" i="40"/>
  <c r="I28" i="40"/>
  <c r="I32" i="40"/>
  <c r="I37" i="40"/>
  <c r="I41" i="40"/>
  <c r="I45" i="40"/>
  <c r="F8" i="40"/>
  <c r="G8" i="40"/>
  <c r="J4" i="40"/>
  <c r="E18" i="40" s="1"/>
  <c r="E11" i="42" l="1"/>
  <c r="H96" i="7" s="1"/>
  <c r="A12" i="42"/>
  <c r="A13" i="42" s="1"/>
  <c r="G11" i="42"/>
  <c r="J10" i="42"/>
  <c r="D11" i="42" s="1"/>
  <c r="J11" i="42" s="1"/>
  <c r="D12" i="42" s="1"/>
  <c r="H11" i="42"/>
  <c r="F12" i="42"/>
  <c r="E12" i="42"/>
  <c r="I96" i="7" s="1"/>
  <c r="I12" i="42"/>
  <c r="E43" i="40"/>
  <c r="E9" i="23"/>
  <c r="E40" i="40"/>
  <c r="E41" i="40"/>
  <c r="E42" i="40"/>
  <c r="E44" i="40"/>
  <c r="E45" i="40"/>
  <c r="H9" i="23"/>
  <c r="I9" i="23"/>
  <c r="A10" i="23"/>
  <c r="J9" i="23"/>
  <c r="D10" i="23" s="1"/>
  <c r="E35" i="40"/>
  <c r="E8" i="40"/>
  <c r="E25" i="40"/>
  <c r="E23" i="40"/>
  <c r="E31" i="40"/>
  <c r="E26" i="40"/>
  <c r="E34" i="40"/>
  <c r="E30" i="40"/>
  <c r="E32" i="40"/>
  <c r="E38" i="40"/>
  <c r="E39" i="40"/>
  <c r="E36" i="40"/>
  <c r="E37" i="40"/>
  <c r="E9" i="40"/>
  <c r="E21" i="40"/>
  <c r="E19" i="40"/>
  <c r="E22" i="40"/>
  <c r="E94" i="37" s="1"/>
  <c r="E27" i="40"/>
  <c r="E28" i="40"/>
  <c r="E24" i="40"/>
  <c r="E29" i="40"/>
  <c r="E13" i="40"/>
  <c r="E10" i="40"/>
  <c r="E14" i="40"/>
  <c r="E11" i="40"/>
  <c r="E15" i="40"/>
  <c r="E12" i="40"/>
  <c r="E16" i="40"/>
  <c r="E17" i="40"/>
  <c r="F2" i="40"/>
  <c r="F35" i="40"/>
  <c r="F36" i="40"/>
  <c r="F37" i="40"/>
  <c r="F38" i="40"/>
  <c r="F39" i="40"/>
  <c r="F40" i="40"/>
  <c r="F41" i="40"/>
  <c r="F42" i="40"/>
  <c r="F43" i="40"/>
  <c r="F44" i="40"/>
  <c r="F45" i="40"/>
  <c r="F22" i="40"/>
  <c r="F23" i="40"/>
  <c r="F24" i="40"/>
  <c r="F25" i="40"/>
  <c r="F26" i="40"/>
  <c r="F27" i="40"/>
  <c r="F28" i="40"/>
  <c r="F29" i="40"/>
  <c r="F30" i="40"/>
  <c r="F31" i="40"/>
  <c r="F32" i="40"/>
  <c r="F21" i="40"/>
  <c r="G12" i="42" l="1"/>
  <c r="H12" i="42"/>
  <c r="G13" i="42"/>
  <c r="F13" i="42"/>
  <c r="E13" i="42"/>
  <c r="J96" i="7" s="1"/>
  <c r="A14" i="42"/>
  <c r="I13" i="42"/>
  <c r="J12" i="42"/>
  <c r="D13" i="42" s="1"/>
  <c r="A11" i="23"/>
  <c r="I10" i="23"/>
  <c r="G10" i="23"/>
  <c r="F10" i="23"/>
  <c r="H10" i="23" s="1"/>
  <c r="E10" i="23"/>
  <c r="H13" i="42" l="1"/>
  <c r="J13" i="42"/>
  <c r="D14" i="42" s="1"/>
  <c r="A15" i="42"/>
  <c r="I14" i="42"/>
  <c r="F14" i="42"/>
  <c r="E14" i="42"/>
  <c r="K96" i="7" s="1"/>
  <c r="G14" i="42"/>
  <c r="A12" i="23"/>
  <c r="F11" i="23"/>
  <c r="H11" i="23" s="1"/>
  <c r="I11" i="23"/>
  <c r="E11" i="23"/>
  <c r="G11" i="23"/>
  <c r="J10" i="23"/>
  <c r="D11" i="23" s="1"/>
  <c r="J11" i="23" s="1"/>
  <c r="D12" i="23" s="1"/>
  <c r="J14" i="42" l="1"/>
  <c r="D15" i="42" s="1"/>
  <c r="H14" i="42"/>
  <c r="F15" i="42"/>
  <c r="I15" i="42"/>
  <c r="A16" i="42"/>
  <c r="G15" i="42"/>
  <c r="E15" i="42"/>
  <c r="E12" i="23"/>
  <c r="F12" i="23"/>
  <c r="J12" i="23" s="1"/>
  <c r="D13" i="23" s="1"/>
  <c r="A13" i="23"/>
  <c r="I12" i="23"/>
  <c r="G12" i="23"/>
  <c r="H12" i="23"/>
  <c r="F13" i="40"/>
  <c r="F9" i="40"/>
  <c r="F10" i="40"/>
  <c r="F11" i="40"/>
  <c r="F12" i="40"/>
  <c r="G45" i="40"/>
  <c r="G44" i="40"/>
  <c r="G43" i="40"/>
  <c r="G42" i="40"/>
  <c r="G41" i="40"/>
  <c r="G40" i="40"/>
  <c r="G39" i="40"/>
  <c r="G38" i="40"/>
  <c r="G37" i="40"/>
  <c r="G36" i="40"/>
  <c r="G35" i="40"/>
  <c r="G34" i="40"/>
  <c r="G32" i="40"/>
  <c r="G31" i="40"/>
  <c r="G30" i="40"/>
  <c r="G29" i="40"/>
  <c r="G28" i="40"/>
  <c r="G27" i="40"/>
  <c r="G26" i="40"/>
  <c r="G25" i="40"/>
  <c r="G24" i="40"/>
  <c r="G23" i="40"/>
  <c r="G22" i="40"/>
  <c r="G21" i="40"/>
  <c r="G9" i="40"/>
  <c r="G10" i="40"/>
  <c r="G11" i="40"/>
  <c r="G12" i="40"/>
  <c r="G13" i="40"/>
  <c r="J15" i="42" l="1"/>
  <c r="D16" i="42" s="1"/>
  <c r="L96" i="7"/>
  <c r="H15" i="42"/>
  <c r="I16" i="42"/>
  <c r="G16" i="42"/>
  <c r="F16" i="42"/>
  <c r="E16" i="42"/>
  <c r="M96" i="7" s="1"/>
  <c r="A17" i="42"/>
  <c r="G13" i="23"/>
  <c r="F13" i="23"/>
  <c r="J13" i="23" s="1"/>
  <c r="D14" i="23" s="1"/>
  <c r="E13" i="23"/>
  <c r="A14" i="23"/>
  <c r="I13" i="23"/>
  <c r="H13" i="23"/>
  <c r="J8" i="40"/>
  <c r="D9" i="40" s="1"/>
  <c r="J16" i="42" l="1"/>
  <c r="D17" i="42" s="1"/>
  <c r="H16" i="42"/>
  <c r="A18" i="42"/>
  <c r="I17" i="42"/>
  <c r="F17" i="42"/>
  <c r="E17" i="42"/>
  <c r="N96" i="7" s="1"/>
  <c r="G17" i="42"/>
  <c r="A15" i="23"/>
  <c r="E14" i="23"/>
  <c r="I14" i="23"/>
  <c r="G14" i="23"/>
  <c r="F14" i="23"/>
  <c r="J14" i="23" s="1"/>
  <c r="D15" i="23" s="1"/>
  <c r="F14" i="40"/>
  <c r="G14" i="40"/>
  <c r="J17" i="42" l="1"/>
  <c r="D18" i="42" s="1"/>
  <c r="H17" i="42"/>
  <c r="F18" i="42"/>
  <c r="A19" i="42"/>
  <c r="I18" i="42"/>
  <c r="G18" i="42"/>
  <c r="E18" i="42"/>
  <c r="O96" i="7" s="1"/>
  <c r="H14" i="23"/>
  <c r="I15" i="23"/>
  <c r="E15" i="23"/>
  <c r="G15" i="23"/>
  <c r="A16" i="23"/>
  <c r="F15" i="23"/>
  <c r="H15" i="23" s="1"/>
  <c r="F15" i="40"/>
  <c r="G15" i="40"/>
  <c r="J18" i="42" l="1"/>
  <c r="D19" i="42" s="1"/>
  <c r="H18" i="42"/>
  <c r="I19" i="42"/>
  <c r="G19" i="42"/>
  <c r="G20" i="42" s="1"/>
  <c r="F19" i="42"/>
  <c r="F20" i="42" s="1"/>
  <c r="E19" i="42"/>
  <c r="A21" i="42"/>
  <c r="I16" i="23"/>
  <c r="E16" i="23"/>
  <c r="G16" i="23"/>
  <c r="F16" i="23"/>
  <c r="H16" i="23" s="1"/>
  <c r="A17" i="23"/>
  <c r="J15" i="23"/>
  <c r="D16" i="23" s="1"/>
  <c r="F16" i="40"/>
  <c r="G16" i="40"/>
  <c r="L40" i="31"/>
  <c r="L41" i="31"/>
  <c r="L42" i="31"/>
  <c r="L43" i="31"/>
  <c r="L44" i="31"/>
  <c r="L45" i="31"/>
  <c r="L46" i="31"/>
  <c r="L47" i="31"/>
  <c r="L39" i="31"/>
  <c r="K39" i="31"/>
  <c r="K40" i="31"/>
  <c r="K41" i="31"/>
  <c r="K42" i="31"/>
  <c r="K43" i="31"/>
  <c r="K44" i="31"/>
  <c r="K45" i="31"/>
  <c r="K46" i="31"/>
  <c r="K47" i="31"/>
  <c r="F40" i="31"/>
  <c r="F41" i="31"/>
  <c r="F42" i="31"/>
  <c r="F43" i="31"/>
  <c r="F44" i="31"/>
  <c r="F45" i="31"/>
  <c r="F46" i="31"/>
  <c r="F47" i="31"/>
  <c r="F39" i="31"/>
  <c r="E20" i="42" l="1"/>
  <c r="P96" i="7"/>
  <c r="Q96" i="7" s="1"/>
  <c r="G21" i="42"/>
  <c r="F21" i="42"/>
  <c r="E21" i="42"/>
  <c r="D96" i="37" s="1"/>
  <c r="A22" i="42"/>
  <c r="I21" i="42"/>
  <c r="H19" i="42"/>
  <c r="J19" i="42"/>
  <c r="J16" i="23"/>
  <c r="D17" i="23" s="1"/>
  <c r="F17" i="23"/>
  <c r="E17" i="23"/>
  <c r="A18" i="23"/>
  <c r="I17" i="23"/>
  <c r="G17" i="23"/>
  <c r="H17" i="23"/>
  <c r="F17" i="40"/>
  <c r="G17" i="40"/>
  <c r="L28" i="31"/>
  <c r="L29" i="31"/>
  <c r="L30" i="31"/>
  <c r="L31" i="31"/>
  <c r="L32" i="31"/>
  <c r="L33" i="31"/>
  <c r="L34" i="31"/>
  <c r="L35" i="31"/>
  <c r="L36" i="31"/>
  <c r="K28" i="31"/>
  <c r="K29" i="31"/>
  <c r="K30" i="31"/>
  <c r="K31" i="31"/>
  <c r="K32" i="31"/>
  <c r="K33" i="31"/>
  <c r="K34" i="31"/>
  <c r="K35" i="31"/>
  <c r="K36" i="31"/>
  <c r="J28" i="31"/>
  <c r="J29" i="31"/>
  <c r="J30" i="31"/>
  <c r="J31" i="31"/>
  <c r="J32" i="31"/>
  <c r="J33" i="31"/>
  <c r="J34" i="31"/>
  <c r="J35" i="31"/>
  <c r="J36" i="31"/>
  <c r="I28" i="31"/>
  <c r="I29" i="31"/>
  <c r="I30" i="31"/>
  <c r="I31" i="31"/>
  <c r="I32" i="31"/>
  <c r="I33" i="31"/>
  <c r="I34" i="31"/>
  <c r="I35" i="31"/>
  <c r="I36" i="31"/>
  <c r="F28" i="31"/>
  <c r="F29" i="31"/>
  <c r="F30" i="31"/>
  <c r="F31" i="31"/>
  <c r="F32" i="31"/>
  <c r="F33" i="31"/>
  <c r="F34" i="31"/>
  <c r="F35" i="31"/>
  <c r="F36" i="31"/>
  <c r="L18" i="31"/>
  <c r="L19" i="31"/>
  <c r="L20" i="31"/>
  <c r="L21" i="31"/>
  <c r="L22" i="31"/>
  <c r="L23" i="31"/>
  <c r="L24" i="31"/>
  <c r="L25" i="31"/>
  <c r="K18" i="31"/>
  <c r="K19" i="31"/>
  <c r="K20" i="31"/>
  <c r="K21" i="31"/>
  <c r="K22" i="31"/>
  <c r="K23" i="31"/>
  <c r="K24" i="31"/>
  <c r="K25" i="31"/>
  <c r="J18" i="31"/>
  <c r="J19" i="31"/>
  <c r="J20" i="31"/>
  <c r="J21" i="31"/>
  <c r="J22" i="31"/>
  <c r="J23" i="31"/>
  <c r="J24" i="31"/>
  <c r="J25" i="31"/>
  <c r="I18" i="31"/>
  <c r="I19" i="31"/>
  <c r="I20" i="31"/>
  <c r="I21" i="31"/>
  <c r="I22" i="31"/>
  <c r="I23" i="31"/>
  <c r="I24" i="31"/>
  <c r="I25" i="31"/>
  <c r="H18" i="31"/>
  <c r="H19" i="31"/>
  <c r="H20" i="31"/>
  <c r="H21" i="31"/>
  <c r="H22" i="31"/>
  <c r="H23" i="31"/>
  <c r="H24" i="31"/>
  <c r="H25" i="31"/>
  <c r="F18" i="31"/>
  <c r="F19" i="31"/>
  <c r="F20" i="31"/>
  <c r="F21" i="31"/>
  <c r="F22" i="31"/>
  <c r="F23" i="31"/>
  <c r="F24" i="31"/>
  <c r="F25" i="31"/>
  <c r="L9" i="31"/>
  <c r="L10" i="31"/>
  <c r="L11" i="31"/>
  <c r="L12" i="31"/>
  <c r="L13" i="31"/>
  <c r="L14" i="31"/>
  <c r="K9" i="31"/>
  <c r="K10" i="31"/>
  <c r="K11" i="31"/>
  <c r="K12" i="31"/>
  <c r="K13" i="31"/>
  <c r="K14" i="31"/>
  <c r="J9" i="31"/>
  <c r="J10" i="31"/>
  <c r="J11" i="31"/>
  <c r="J12" i="31"/>
  <c r="J13" i="31"/>
  <c r="J14" i="31"/>
  <c r="I9" i="31"/>
  <c r="I10" i="31"/>
  <c r="I11" i="31"/>
  <c r="I12" i="31"/>
  <c r="I13" i="31"/>
  <c r="I14" i="31"/>
  <c r="H9" i="31"/>
  <c r="H10" i="31"/>
  <c r="H11" i="31"/>
  <c r="H12" i="31"/>
  <c r="H13" i="31"/>
  <c r="H14" i="31"/>
  <c r="F14" i="31"/>
  <c r="F13" i="31"/>
  <c r="F12" i="31"/>
  <c r="F11" i="31"/>
  <c r="F10" i="31"/>
  <c r="F9" i="31"/>
  <c r="F7" i="31"/>
  <c r="C6" i="31"/>
  <c r="F6" i="31" s="1"/>
  <c r="C7" i="31"/>
  <c r="H21" i="42" l="1"/>
  <c r="D21" i="42"/>
  <c r="J21" i="42" s="1"/>
  <c r="D22" i="42" s="1"/>
  <c r="J20" i="42"/>
  <c r="A23" i="42"/>
  <c r="I22" i="42"/>
  <c r="F22" i="42"/>
  <c r="H22" i="42" s="1"/>
  <c r="E22" i="42"/>
  <c r="E96" i="37" s="1"/>
  <c r="G22" i="42"/>
  <c r="A19" i="23"/>
  <c r="E18" i="23"/>
  <c r="G18" i="23"/>
  <c r="I18" i="23"/>
  <c r="F18" i="23"/>
  <c r="H18" i="23" s="1"/>
  <c r="J17" i="23"/>
  <c r="D18" i="23" s="1"/>
  <c r="F18" i="40"/>
  <c r="G18" i="40"/>
  <c r="B6" i="31"/>
  <c r="C8" i="31"/>
  <c r="F8" i="31" s="1"/>
  <c r="C9" i="31"/>
  <c r="C10" i="31"/>
  <c r="C11" i="31"/>
  <c r="C12" i="31"/>
  <c r="C13" i="31"/>
  <c r="C14" i="31"/>
  <c r="B14" i="31"/>
  <c r="B13" i="31"/>
  <c r="B12" i="31"/>
  <c r="B11" i="31"/>
  <c r="B10" i="31"/>
  <c r="B9" i="31"/>
  <c r="B8" i="31"/>
  <c r="B7" i="31"/>
  <c r="B95" i="41"/>
  <c r="B94" i="41"/>
  <c r="O91" i="41"/>
  <c r="N91" i="41"/>
  <c r="M91" i="41"/>
  <c r="L91" i="41"/>
  <c r="K91" i="41"/>
  <c r="J91" i="41"/>
  <c r="I91" i="41"/>
  <c r="H91" i="41"/>
  <c r="G91" i="41"/>
  <c r="F91" i="41"/>
  <c r="E91" i="41"/>
  <c r="D91" i="41"/>
  <c r="P90" i="41"/>
  <c r="B90" i="41"/>
  <c r="P89" i="41"/>
  <c r="B89" i="41"/>
  <c r="P88" i="41"/>
  <c r="B88" i="41"/>
  <c r="P87" i="41"/>
  <c r="B87" i="41"/>
  <c r="P86" i="41"/>
  <c r="B86" i="41"/>
  <c r="P85" i="41"/>
  <c r="B85" i="41"/>
  <c r="P84" i="41"/>
  <c r="B84" i="41"/>
  <c r="P83" i="41"/>
  <c r="P82" i="41"/>
  <c r="B82" i="41"/>
  <c r="P81" i="41"/>
  <c r="B81" i="41"/>
  <c r="P80" i="41"/>
  <c r="B80" i="41"/>
  <c r="P79" i="41"/>
  <c r="B79" i="41"/>
  <c r="P78" i="41"/>
  <c r="B78" i="41"/>
  <c r="P77" i="41"/>
  <c r="B77" i="41"/>
  <c r="P76" i="41"/>
  <c r="B76" i="41"/>
  <c r="P75" i="41"/>
  <c r="B75" i="41"/>
  <c r="P74" i="41"/>
  <c r="B74" i="41"/>
  <c r="P73" i="41"/>
  <c r="B73" i="41"/>
  <c r="P72" i="41"/>
  <c r="B72" i="41"/>
  <c r="P71" i="41"/>
  <c r="B71" i="41"/>
  <c r="O69" i="41"/>
  <c r="N69" i="41"/>
  <c r="M69" i="41"/>
  <c r="L69" i="41"/>
  <c r="K69" i="41"/>
  <c r="J69" i="41"/>
  <c r="I69" i="41"/>
  <c r="H69" i="41"/>
  <c r="G69" i="41"/>
  <c r="F69" i="41"/>
  <c r="E69" i="41"/>
  <c r="D69" i="41"/>
  <c r="P68" i="41"/>
  <c r="C47" i="31" s="1"/>
  <c r="B68" i="41"/>
  <c r="B47" i="31" s="1"/>
  <c r="P67" i="41"/>
  <c r="C46" i="31" s="1"/>
  <c r="B67" i="41"/>
  <c r="B46" i="31" s="1"/>
  <c r="P66" i="41"/>
  <c r="C45" i="31" s="1"/>
  <c r="B66" i="41"/>
  <c r="B45" i="31" s="1"/>
  <c r="P65" i="41"/>
  <c r="C44" i="31" s="1"/>
  <c r="B65" i="41"/>
  <c r="B44" i="31" s="1"/>
  <c r="P64" i="41"/>
  <c r="C43" i="31" s="1"/>
  <c r="B64" i="41"/>
  <c r="B43" i="31" s="1"/>
  <c r="P63" i="41"/>
  <c r="C42" i="31" s="1"/>
  <c r="B63" i="41"/>
  <c r="B42" i="31" s="1"/>
  <c r="P62" i="41"/>
  <c r="C41" i="31" s="1"/>
  <c r="B62" i="41"/>
  <c r="B41" i="31" s="1"/>
  <c r="P61" i="41"/>
  <c r="C40" i="31" s="1"/>
  <c r="B61" i="41"/>
  <c r="B40" i="31" s="1"/>
  <c r="P60" i="41"/>
  <c r="B60" i="41"/>
  <c r="B39" i="31" s="1"/>
  <c r="P57" i="41"/>
  <c r="P56" i="41"/>
  <c r="B56" i="41"/>
  <c r="O55" i="41"/>
  <c r="N55" i="41"/>
  <c r="M55" i="41"/>
  <c r="L55" i="41"/>
  <c r="K55" i="41"/>
  <c r="J55" i="41"/>
  <c r="I55" i="41"/>
  <c r="H55" i="41"/>
  <c r="G55" i="41"/>
  <c r="F55" i="41"/>
  <c r="E55" i="41"/>
  <c r="D55" i="41"/>
  <c r="O54" i="41"/>
  <c r="N54" i="41"/>
  <c r="M54" i="41"/>
  <c r="L54" i="41"/>
  <c r="K54" i="41"/>
  <c r="J54" i="41"/>
  <c r="I54" i="41"/>
  <c r="H54" i="41"/>
  <c r="G54" i="41"/>
  <c r="F54" i="41"/>
  <c r="E54" i="41"/>
  <c r="D54" i="41"/>
  <c r="O53" i="41"/>
  <c r="N53" i="41"/>
  <c r="M53" i="41"/>
  <c r="L53" i="41"/>
  <c r="K53" i="41"/>
  <c r="J53" i="41"/>
  <c r="I53" i="41"/>
  <c r="H53" i="41"/>
  <c r="G53" i="41"/>
  <c r="F53" i="41"/>
  <c r="E53" i="41"/>
  <c r="D53" i="41"/>
  <c r="O52" i="41"/>
  <c r="N52" i="41"/>
  <c r="M52" i="41"/>
  <c r="L52" i="41"/>
  <c r="K52" i="41"/>
  <c r="K58" i="41" s="1"/>
  <c r="J52" i="41"/>
  <c r="I52" i="41"/>
  <c r="H52" i="41"/>
  <c r="G52" i="41"/>
  <c r="F52" i="41"/>
  <c r="E52" i="41"/>
  <c r="D52" i="41"/>
  <c r="P50" i="41"/>
  <c r="P48" i="41"/>
  <c r="E22" i="29" s="1"/>
  <c r="O46" i="41"/>
  <c r="N46" i="41"/>
  <c r="M46" i="41"/>
  <c r="L46" i="41"/>
  <c r="K46" i="41"/>
  <c r="J46" i="41"/>
  <c r="I46" i="41"/>
  <c r="H46" i="41"/>
  <c r="G46" i="41"/>
  <c r="F46" i="41"/>
  <c r="E46" i="41"/>
  <c r="D46" i="41"/>
  <c r="P45" i="41"/>
  <c r="E8" i="29" s="1"/>
  <c r="B45" i="41"/>
  <c r="P44" i="41"/>
  <c r="P46" i="41" s="1"/>
  <c r="B44" i="41"/>
  <c r="O40" i="41"/>
  <c r="N40" i="41"/>
  <c r="M40" i="41"/>
  <c r="L40" i="41"/>
  <c r="K40" i="41"/>
  <c r="J40" i="41"/>
  <c r="I40" i="41"/>
  <c r="H40" i="41"/>
  <c r="G40" i="41"/>
  <c r="F40" i="41"/>
  <c r="E40" i="41"/>
  <c r="D40" i="41"/>
  <c r="P39" i="41"/>
  <c r="P38" i="41"/>
  <c r="B38" i="41"/>
  <c r="P37" i="41"/>
  <c r="B37" i="41"/>
  <c r="P36" i="41"/>
  <c r="P35" i="41"/>
  <c r="B35" i="41"/>
  <c r="P34" i="41"/>
  <c r="B34" i="41"/>
  <c r="P33" i="41"/>
  <c r="E19" i="29" s="1"/>
  <c r="O30" i="41"/>
  <c r="N30" i="41"/>
  <c r="M30" i="41"/>
  <c r="L30" i="41"/>
  <c r="K30" i="41"/>
  <c r="J30" i="41"/>
  <c r="I30" i="41"/>
  <c r="H30" i="41"/>
  <c r="G30" i="41"/>
  <c r="F30" i="41"/>
  <c r="E30" i="41"/>
  <c r="D30" i="41"/>
  <c r="O29" i="41"/>
  <c r="N29" i="41"/>
  <c r="M29" i="41"/>
  <c r="L29" i="41"/>
  <c r="K29" i="41"/>
  <c r="J29" i="41"/>
  <c r="I29" i="41"/>
  <c r="H29" i="41"/>
  <c r="G29" i="41"/>
  <c r="F29" i="41"/>
  <c r="E29" i="41"/>
  <c r="D29" i="41"/>
  <c r="O28" i="41"/>
  <c r="N28" i="41"/>
  <c r="M28" i="41"/>
  <c r="L28" i="41"/>
  <c r="K28" i="41"/>
  <c r="J28" i="41"/>
  <c r="I28" i="41"/>
  <c r="H28" i="41"/>
  <c r="G28" i="41"/>
  <c r="F28" i="41"/>
  <c r="E28" i="41"/>
  <c r="D28" i="41"/>
  <c r="O27" i="41"/>
  <c r="N27" i="41"/>
  <c r="M27" i="41"/>
  <c r="L27" i="41"/>
  <c r="K27" i="41"/>
  <c r="J27" i="41"/>
  <c r="I27" i="41"/>
  <c r="H27" i="41"/>
  <c r="G27" i="41"/>
  <c r="F27" i="41"/>
  <c r="E27" i="41"/>
  <c r="D27" i="41"/>
  <c r="O26" i="41"/>
  <c r="N26" i="41"/>
  <c r="M26" i="41"/>
  <c r="L26" i="41"/>
  <c r="K26" i="41"/>
  <c r="J26" i="41"/>
  <c r="I26" i="41"/>
  <c r="H26" i="41"/>
  <c r="G26" i="41"/>
  <c r="F26" i="41"/>
  <c r="E26" i="41"/>
  <c r="D26" i="41"/>
  <c r="O25" i="41"/>
  <c r="N25" i="41"/>
  <c r="M25" i="41"/>
  <c r="L25" i="41"/>
  <c r="K25" i="41"/>
  <c r="J25" i="41"/>
  <c r="I25" i="41"/>
  <c r="H25" i="41"/>
  <c r="G25" i="41"/>
  <c r="F25" i="41"/>
  <c r="E25" i="41"/>
  <c r="D25" i="41"/>
  <c r="O24" i="41"/>
  <c r="N24" i="41"/>
  <c r="M24" i="41"/>
  <c r="L24" i="41"/>
  <c r="K24" i="41"/>
  <c r="J24" i="41"/>
  <c r="I24" i="41"/>
  <c r="H24" i="41"/>
  <c r="G24" i="41"/>
  <c r="F24" i="41"/>
  <c r="E24" i="41"/>
  <c r="D24" i="41"/>
  <c r="O23" i="41"/>
  <c r="N23" i="41"/>
  <c r="M23" i="41"/>
  <c r="L23" i="41"/>
  <c r="K23" i="41"/>
  <c r="J23" i="41"/>
  <c r="I23" i="41"/>
  <c r="H23" i="41"/>
  <c r="G23" i="41"/>
  <c r="F23" i="41"/>
  <c r="E23" i="41"/>
  <c r="D23" i="41"/>
  <c r="O22" i="41"/>
  <c r="N22" i="41"/>
  <c r="M22" i="41"/>
  <c r="L22" i="41"/>
  <c r="K22" i="41"/>
  <c r="J22" i="41"/>
  <c r="I22" i="41"/>
  <c r="H22" i="41"/>
  <c r="G22" i="41"/>
  <c r="F22" i="41"/>
  <c r="E22" i="41"/>
  <c r="D22" i="41"/>
  <c r="O21" i="41"/>
  <c r="N21" i="41"/>
  <c r="M21" i="41"/>
  <c r="L21" i="41"/>
  <c r="K21" i="41"/>
  <c r="J21" i="41"/>
  <c r="I21" i="41"/>
  <c r="H21" i="41"/>
  <c r="G21" i="41"/>
  <c r="F21" i="41"/>
  <c r="E21" i="41"/>
  <c r="D21" i="41"/>
  <c r="O20" i="41"/>
  <c r="N20" i="41"/>
  <c r="M20" i="41"/>
  <c r="L20" i="41"/>
  <c r="K20" i="41"/>
  <c r="J20" i="41"/>
  <c r="I20" i="41"/>
  <c r="H20" i="41"/>
  <c r="G20" i="41"/>
  <c r="F20" i="41"/>
  <c r="E20" i="41"/>
  <c r="D20" i="41"/>
  <c r="O19" i="41"/>
  <c r="O31" i="41" s="1"/>
  <c r="N19" i="41"/>
  <c r="M19" i="41"/>
  <c r="L19" i="41"/>
  <c r="K19" i="41"/>
  <c r="J19" i="41"/>
  <c r="I19" i="41"/>
  <c r="H19" i="41"/>
  <c r="G19" i="41"/>
  <c r="G31" i="41" s="1"/>
  <c r="G41" i="41" s="1"/>
  <c r="F19" i="41"/>
  <c r="E19" i="41"/>
  <c r="D19" i="41"/>
  <c r="P16" i="41"/>
  <c r="B16" i="41"/>
  <c r="B30" i="41" s="1"/>
  <c r="P15" i="41"/>
  <c r="B15" i="41"/>
  <c r="B29" i="41" s="1"/>
  <c r="P14" i="41"/>
  <c r="B14" i="41"/>
  <c r="B28" i="41" s="1"/>
  <c r="P13" i="41"/>
  <c r="B13" i="41"/>
  <c r="B27" i="41" s="1"/>
  <c r="P12" i="41"/>
  <c r="B12" i="41"/>
  <c r="B26" i="41" s="1"/>
  <c r="P11" i="41"/>
  <c r="B11" i="41"/>
  <c r="B25" i="41" s="1"/>
  <c r="P10" i="41"/>
  <c r="B10" i="41"/>
  <c r="B24" i="41" s="1"/>
  <c r="P9" i="41"/>
  <c r="B9" i="41"/>
  <c r="B23" i="41" s="1"/>
  <c r="P8" i="41"/>
  <c r="B8" i="41"/>
  <c r="B22" i="41" s="1"/>
  <c r="P7" i="41"/>
  <c r="B7" i="41"/>
  <c r="B21" i="41" s="1"/>
  <c r="P6" i="41"/>
  <c r="B6" i="41"/>
  <c r="B20" i="41" s="1"/>
  <c r="P5" i="41"/>
  <c r="B5" i="41"/>
  <c r="B19" i="41" s="1"/>
  <c r="B1" i="41"/>
  <c r="B87" i="37"/>
  <c r="B86" i="37"/>
  <c r="P84" i="37"/>
  <c r="P85" i="37"/>
  <c r="B84" i="37"/>
  <c r="B85" i="37"/>
  <c r="E69" i="37"/>
  <c r="F69" i="37"/>
  <c r="G69" i="37"/>
  <c r="H69" i="37"/>
  <c r="I69" i="37"/>
  <c r="J69" i="37"/>
  <c r="K69" i="37"/>
  <c r="L69" i="37"/>
  <c r="M69" i="37"/>
  <c r="N69" i="37"/>
  <c r="O69" i="37"/>
  <c r="D69" i="37"/>
  <c r="P68" i="37"/>
  <c r="C36" i="31" s="1"/>
  <c r="B67" i="37"/>
  <c r="B35" i="31" s="1"/>
  <c r="B68" i="37"/>
  <c r="B36" i="31" s="1"/>
  <c r="Q68" i="7"/>
  <c r="C25" i="31" s="1"/>
  <c r="E69" i="7"/>
  <c r="B68" i="7"/>
  <c r="C68" i="7"/>
  <c r="C67" i="7"/>
  <c r="B67" i="7"/>
  <c r="B24" i="31" s="1"/>
  <c r="M40" i="37"/>
  <c r="E40" i="37"/>
  <c r="F40" i="37"/>
  <c r="G40" i="37"/>
  <c r="H40" i="37"/>
  <c r="I40" i="37"/>
  <c r="J40" i="37"/>
  <c r="K40" i="37"/>
  <c r="L40" i="37"/>
  <c r="N40" i="37"/>
  <c r="O40" i="37"/>
  <c r="D40" i="37"/>
  <c r="P39" i="37"/>
  <c r="B38" i="37"/>
  <c r="B37" i="37"/>
  <c r="P35" i="37"/>
  <c r="P36" i="37"/>
  <c r="B33" i="7"/>
  <c r="B37" i="7"/>
  <c r="D29" i="37"/>
  <c r="E30" i="37"/>
  <c r="F30" i="37"/>
  <c r="G30" i="37"/>
  <c r="H30" i="37"/>
  <c r="I30" i="37"/>
  <c r="J30" i="37"/>
  <c r="K30" i="37"/>
  <c r="L30" i="37"/>
  <c r="M30" i="37"/>
  <c r="N30" i="37"/>
  <c r="O30" i="37"/>
  <c r="D30" i="37"/>
  <c r="P30" i="37" s="1"/>
  <c r="Q30" i="37" s="1"/>
  <c r="E29" i="37"/>
  <c r="F29" i="37"/>
  <c r="G29" i="37"/>
  <c r="H29" i="37"/>
  <c r="I29" i="37"/>
  <c r="J29" i="37"/>
  <c r="K29" i="37"/>
  <c r="L29" i="37"/>
  <c r="M29" i="37"/>
  <c r="N29" i="37"/>
  <c r="O29" i="37"/>
  <c r="P6" i="37"/>
  <c r="P7" i="37"/>
  <c r="P8" i="37"/>
  <c r="P9" i="37"/>
  <c r="P10" i="37"/>
  <c r="P11" i="37"/>
  <c r="P12" i="37"/>
  <c r="P13" i="37"/>
  <c r="P14" i="37"/>
  <c r="P15" i="37"/>
  <c r="P16" i="37"/>
  <c r="P5" i="37"/>
  <c r="B13" i="37"/>
  <c r="B14" i="37"/>
  <c r="B15" i="37"/>
  <c r="B29" i="37" s="1"/>
  <c r="B16" i="37"/>
  <c r="B30" i="37" s="1"/>
  <c r="B1" i="40"/>
  <c r="Q84" i="7"/>
  <c r="Q85" i="7"/>
  <c r="C84" i="7"/>
  <c r="C85" i="7"/>
  <c r="B85" i="7"/>
  <c r="F23" i="42" l="1"/>
  <c r="H23" i="42" s="1"/>
  <c r="E23" i="42"/>
  <c r="F96" i="37" s="1"/>
  <c r="A24" i="42"/>
  <c r="I23" i="42"/>
  <c r="G23" i="42"/>
  <c r="J22" i="42"/>
  <c r="D23" i="42" s="1"/>
  <c r="P23" i="41"/>
  <c r="Q23" i="41" s="1"/>
  <c r="P25" i="41"/>
  <c r="Q25" i="41" s="1"/>
  <c r="P27" i="41"/>
  <c r="Q27" i="41" s="1"/>
  <c r="P29" i="41"/>
  <c r="Q29" i="41" s="1"/>
  <c r="P29" i="37"/>
  <c r="Q29" i="37" s="1"/>
  <c r="E18" i="29"/>
  <c r="P91" i="41"/>
  <c r="O41" i="41"/>
  <c r="F58" i="41"/>
  <c r="N58" i="41"/>
  <c r="E11" i="30"/>
  <c r="E10" i="29"/>
  <c r="P52" i="41"/>
  <c r="P54" i="41"/>
  <c r="P40" i="41"/>
  <c r="H31" i="41"/>
  <c r="H41" i="41" s="1"/>
  <c r="P20" i="41"/>
  <c r="Q20" i="41" s="1"/>
  <c r="P22" i="41"/>
  <c r="Q22" i="41" s="1"/>
  <c r="P24" i="41"/>
  <c r="Q24" i="41" s="1"/>
  <c r="P26" i="41"/>
  <c r="Q26" i="41" s="1"/>
  <c r="P28" i="41"/>
  <c r="Q28" i="41" s="1"/>
  <c r="P30" i="41"/>
  <c r="Q30" i="41" s="1"/>
  <c r="G58" i="41"/>
  <c r="O58" i="41"/>
  <c r="L31" i="41"/>
  <c r="L41" i="41" s="1"/>
  <c r="P21" i="41"/>
  <c r="Q21" i="41" s="1"/>
  <c r="P55" i="41"/>
  <c r="P69" i="41"/>
  <c r="C39" i="31"/>
  <c r="K31" i="41"/>
  <c r="K41" i="41" s="1"/>
  <c r="E20" i="29"/>
  <c r="J58" i="41"/>
  <c r="P53" i="41"/>
  <c r="J18" i="23"/>
  <c r="D19" i="23" s="1"/>
  <c r="J19" i="23" s="1"/>
  <c r="I19" i="23"/>
  <c r="A21" i="23"/>
  <c r="F19" i="23"/>
  <c r="F20" i="23" s="1"/>
  <c r="G19" i="23"/>
  <c r="G20" i="23" s="1"/>
  <c r="E19" i="23"/>
  <c r="E20" i="23" s="1"/>
  <c r="F19" i="40"/>
  <c r="G19" i="40"/>
  <c r="C16" i="34"/>
  <c r="D16" i="34" s="1"/>
  <c r="E16" i="34" s="1"/>
  <c r="B16" i="34"/>
  <c r="B25" i="31"/>
  <c r="E31" i="41"/>
  <c r="E41" i="41" s="1"/>
  <c r="I31" i="41"/>
  <c r="I41" i="41" s="1"/>
  <c r="F31" i="41"/>
  <c r="F41" i="41" s="1"/>
  <c r="J31" i="41"/>
  <c r="J41" i="41" s="1"/>
  <c r="N31" i="41"/>
  <c r="N41" i="41" s="1"/>
  <c r="M31" i="41"/>
  <c r="M41" i="41" s="1"/>
  <c r="E7" i="29"/>
  <c r="E7" i="30"/>
  <c r="H58" i="41"/>
  <c r="E58" i="41"/>
  <c r="I58" i="41"/>
  <c r="M58" i="41"/>
  <c r="L58" i="41"/>
  <c r="D31" i="41"/>
  <c r="P19" i="41"/>
  <c r="D58" i="41"/>
  <c r="B84" i="7"/>
  <c r="J23" i="42" l="1"/>
  <c r="D24" i="42" s="1"/>
  <c r="G24" i="42"/>
  <c r="F24" i="42"/>
  <c r="E24" i="42"/>
  <c r="G96" i="37" s="1"/>
  <c r="A25" i="42"/>
  <c r="I24" i="42"/>
  <c r="P58" i="41"/>
  <c r="E9" i="29" s="1"/>
  <c r="H19" i="23"/>
  <c r="A22" i="23"/>
  <c r="E21" i="23"/>
  <c r="I21" i="23"/>
  <c r="G21" i="23"/>
  <c r="F21" i="23"/>
  <c r="H21" i="23" s="1"/>
  <c r="D21" i="23"/>
  <c r="J20" i="23"/>
  <c r="E10" i="30"/>
  <c r="P31" i="41"/>
  <c r="Q19" i="41" s="1"/>
  <c r="D41" i="41"/>
  <c r="E94" i="7"/>
  <c r="Q37" i="7"/>
  <c r="Q36" i="7"/>
  <c r="I36" i="5"/>
  <c r="I19" i="5"/>
  <c r="I8" i="5"/>
  <c r="I37" i="5" s="1"/>
  <c r="C37" i="7" s="1"/>
  <c r="J24" i="42" l="1"/>
  <c r="D25" i="42" s="1"/>
  <c r="H24" i="42"/>
  <c r="A26" i="42"/>
  <c r="I25" i="42"/>
  <c r="F25" i="42"/>
  <c r="E25" i="42"/>
  <c r="H96" i="37" s="1"/>
  <c r="G25" i="42"/>
  <c r="J21" i="23"/>
  <c r="D22" i="23" s="1"/>
  <c r="F22" i="23"/>
  <c r="J22" i="23" s="1"/>
  <c r="D23" i="23" s="1"/>
  <c r="E22" i="23"/>
  <c r="I22" i="23"/>
  <c r="A23" i="23"/>
  <c r="G22" i="23"/>
  <c r="E6" i="29"/>
  <c r="E6" i="30"/>
  <c r="P41" i="41"/>
  <c r="Q31" i="41"/>
  <c r="H8" i="40"/>
  <c r="H9" i="40" s="1"/>
  <c r="H10" i="40" s="1"/>
  <c r="H11" i="40" s="1"/>
  <c r="H12" i="40" s="1"/>
  <c r="H13" i="40" s="1"/>
  <c r="H14" i="40" s="1"/>
  <c r="H15" i="40" s="1"/>
  <c r="H16" i="40" s="1"/>
  <c r="H17" i="40" s="1"/>
  <c r="H18" i="40" s="1"/>
  <c r="H19" i="40" s="1"/>
  <c r="H21" i="40" s="1"/>
  <c r="H22" i="40" s="1"/>
  <c r="H23" i="40" s="1"/>
  <c r="H24" i="40" s="1"/>
  <c r="H25" i="40" s="1"/>
  <c r="H26" i="40" s="1"/>
  <c r="H27" i="40" s="1"/>
  <c r="H28" i="40" s="1"/>
  <c r="H29" i="40" s="1"/>
  <c r="H30" i="40" s="1"/>
  <c r="H31" i="40" s="1"/>
  <c r="H32" i="40" s="1"/>
  <c r="H34" i="40" s="1"/>
  <c r="H35" i="40" s="1"/>
  <c r="H36" i="40" s="1"/>
  <c r="H37" i="40" s="1"/>
  <c r="H38" i="40" s="1"/>
  <c r="H39" i="40" s="1"/>
  <c r="H40" i="40" s="1"/>
  <c r="H41" i="40" s="1"/>
  <c r="H42" i="40" s="1"/>
  <c r="H43" i="40" s="1"/>
  <c r="H44" i="40" s="1"/>
  <c r="H45" i="40" s="1"/>
  <c r="E19" i="7"/>
  <c r="P19" i="7"/>
  <c r="J25" i="42" l="1"/>
  <c r="D26" i="42" s="1"/>
  <c r="H25" i="42"/>
  <c r="F26" i="42"/>
  <c r="A27" i="42"/>
  <c r="I26" i="42"/>
  <c r="G26" i="42"/>
  <c r="E26" i="42"/>
  <c r="I96" i="37" s="1"/>
  <c r="H22" i="23"/>
  <c r="A24" i="23"/>
  <c r="I23" i="23"/>
  <c r="G23" i="23"/>
  <c r="F23" i="23"/>
  <c r="H23" i="23" s="1"/>
  <c r="E23" i="23"/>
  <c r="J9" i="40"/>
  <c r="D10" i="40" s="1"/>
  <c r="E30" i="7"/>
  <c r="F30" i="7"/>
  <c r="G30" i="7"/>
  <c r="H30" i="7"/>
  <c r="I30" i="7"/>
  <c r="J30" i="7"/>
  <c r="K30" i="7"/>
  <c r="L30" i="7"/>
  <c r="M30" i="7"/>
  <c r="N30" i="7"/>
  <c r="O30" i="7"/>
  <c r="P30" i="7"/>
  <c r="F29" i="7"/>
  <c r="G29" i="7"/>
  <c r="H29" i="7"/>
  <c r="I29" i="7"/>
  <c r="J29" i="7"/>
  <c r="K29" i="7"/>
  <c r="L29" i="7"/>
  <c r="M29" i="7"/>
  <c r="N29" i="7"/>
  <c r="O29" i="7"/>
  <c r="P29" i="7"/>
  <c r="E29" i="7"/>
  <c r="J26" i="42" l="1"/>
  <c r="D27" i="42" s="1"/>
  <c r="H26" i="42"/>
  <c r="G27" i="42"/>
  <c r="F27" i="42"/>
  <c r="E27" i="42"/>
  <c r="J96" i="37" s="1"/>
  <c r="A28" i="42"/>
  <c r="I27" i="42"/>
  <c r="A25" i="23"/>
  <c r="F24" i="23"/>
  <c r="H24" i="23" s="1"/>
  <c r="I24" i="23"/>
  <c r="E24" i="23"/>
  <c r="G24" i="23"/>
  <c r="J23" i="23"/>
  <c r="D24" i="23" s="1"/>
  <c r="J24" i="23" s="1"/>
  <c r="D25" i="23" s="1"/>
  <c r="F94" i="7"/>
  <c r="Q30" i="7"/>
  <c r="Q29" i="7"/>
  <c r="B29" i="7"/>
  <c r="B20" i="7"/>
  <c r="B21" i="7"/>
  <c r="B22" i="7"/>
  <c r="B23" i="7"/>
  <c r="B24" i="7"/>
  <c r="B25" i="7"/>
  <c r="B26" i="7"/>
  <c r="B27" i="7"/>
  <c r="B28" i="7"/>
  <c r="B30" i="7"/>
  <c r="B19" i="7"/>
  <c r="Q6" i="7"/>
  <c r="Q7" i="7"/>
  <c r="Q8" i="7"/>
  <c r="Q9" i="7"/>
  <c r="Q10" i="7"/>
  <c r="Q11" i="7"/>
  <c r="Q12" i="7"/>
  <c r="Q13" i="7"/>
  <c r="Q14" i="7"/>
  <c r="D17" i="28" s="1"/>
  <c r="Q15" i="7"/>
  <c r="D18" i="28" s="1"/>
  <c r="E18" i="28" s="1"/>
  <c r="Q16" i="7"/>
  <c r="D19" i="28" s="1"/>
  <c r="E19" i="28" s="1"/>
  <c r="Q5" i="7"/>
  <c r="J27" i="42" l="1"/>
  <c r="D28" i="42" s="1"/>
  <c r="A29" i="42"/>
  <c r="I28" i="42"/>
  <c r="F28" i="42"/>
  <c r="G28" i="42"/>
  <c r="E28" i="42"/>
  <c r="K96" i="37" s="1"/>
  <c r="H27" i="42"/>
  <c r="H28" i="42" s="1"/>
  <c r="G25" i="23"/>
  <c r="F25" i="23"/>
  <c r="J25" i="23" s="1"/>
  <c r="D26" i="23" s="1"/>
  <c r="A26" i="23"/>
  <c r="I25" i="23"/>
  <c r="E25" i="23"/>
  <c r="H25" i="23"/>
  <c r="C36" i="5"/>
  <c r="L34" i="5"/>
  <c r="L35" i="5"/>
  <c r="J36" i="5"/>
  <c r="G36" i="5"/>
  <c r="F36" i="5"/>
  <c r="E36" i="5"/>
  <c r="L18" i="5"/>
  <c r="C19" i="5"/>
  <c r="L17" i="5"/>
  <c r="J19" i="5"/>
  <c r="G19" i="5"/>
  <c r="F19" i="5"/>
  <c r="E19" i="5"/>
  <c r="J28" i="42" l="1"/>
  <c r="D29" i="42" s="1"/>
  <c r="F29" i="42"/>
  <c r="J29" i="42" s="1"/>
  <c r="D30" i="42" s="1"/>
  <c r="I29" i="42"/>
  <c r="A30" i="42"/>
  <c r="H29" i="42"/>
  <c r="G29" i="42"/>
  <c r="E29" i="42"/>
  <c r="L96" i="37" s="1"/>
  <c r="F26" i="23"/>
  <c r="J26" i="23" s="1"/>
  <c r="D27" i="23" s="1"/>
  <c r="I26" i="23"/>
  <c r="G26" i="23"/>
  <c r="E26" i="23"/>
  <c r="A27" i="23"/>
  <c r="L36" i="5"/>
  <c r="L19" i="5"/>
  <c r="I30" i="42" l="1"/>
  <c r="G30" i="42"/>
  <c r="F30" i="42"/>
  <c r="J30" i="42" s="1"/>
  <c r="D31" i="42" s="1"/>
  <c r="E30" i="42"/>
  <c r="M96" i="37" s="1"/>
  <c r="A31" i="42"/>
  <c r="I27" i="23"/>
  <c r="A28" i="23"/>
  <c r="E27" i="23"/>
  <c r="F27" i="23"/>
  <c r="J27" i="23" s="1"/>
  <c r="D28" i="23" s="1"/>
  <c r="G27" i="23"/>
  <c r="H26" i="23"/>
  <c r="G94" i="7"/>
  <c r="J10" i="40"/>
  <c r="D11" i="40" s="1"/>
  <c r="G13" i="31"/>
  <c r="G14" i="31"/>
  <c r="A32" i="42" l="1"/>
  <c r="I31" i="42"/>
  <c r="F31" i="42"/>
  <c r="J31" i="42" s="1"/>
  <c r="D32" i="42" s="1"/>
  <c r="E31" i="42"/>
  <c r="N96" i="37" s="1"/>
  <c r="G31" i="42"/>
  <c r="H30" i="42"/>
  <c r="H27" i="23"/>
  <c r="I28" i="23"/>
  <c r="A29" i="23"/>
  <c r="F28" i="23"/>
  <c r="J28" i="23" s="1"/>
  <c r="D29" i="23" s="1"/>
  <c r="G28" i="23"/>
  <c r="E28" i="23"/>
  <c r="B94" i="37"/>
  <c r="B95" i="37"/>
  <c r="B88" i="37"/>
  <c r="B89" i="37"/>
  <c r="B90" i="37"/>
  <c r="B56" i="37"/>
  <c r="B5" i="37"/>
  <c r="B19" i="37" s="1"/>
  <c r="B6" i="37"/>
  <c r="B20" i="37" s="1"/>
  <c r="B7" i="37"/>
  <c r="B21" i="37" s="1"/>
  <c r="B8" i="37"/>
  <c r="B22" i="37" s="1"/>
  <c r="B9" i="37"/>
  <c r="B23" i="37" s="1"/>
  <c r="B10" i="37"/>
  <c r="B24" i="37" s="1"/>
  <c r="B11" i="37"/>
  <c r="B25" i="37" s="1"/>
  <c r="B12" i="37"/>
  <c r="B26" i="37" s="1"/>
  <c r="B27" i="37"/>
  <c r="B28" i="37"/>
  <c r="O91" i="37"/>
  <c r="N91" i="37"/>
  <c r="M91" i="37"/>
  <c r="L91" i="37"/>
  <c r="K91" i="37"/>
  <c r="J91" i="37"/>
  <c r="I91" i="37"/>
  <c r="H91" i="37"/>
  <c r="G91" i="37"/>
  <c r="F91" i="37"/>
  <c r="E91" i="37"/>
  <c r="D91" i="37"/>
  <c r="P90" i="37"/>
  <c r="P89" i="37"/>
  <c r="P88" i="37"/>
  <c r="P87" i="37"/>
  <c r="P86" i="37"/>
  <c r="P83" i="37"/>
  <c r="P82" i="37"/>
  <c r="B82" i="37"/>
  <c r="P81" i="37"/>
  <c r="B81" i="37"/>
  <c r="P80" i="37"/>
  <c r="B80" i="37"/>
  <c r="P79" i="37"/>
  <c r="B79" i="37"/>
  <c r="P78" i="37"/>
  <c r="B78" i="37"/>
  <c r="P77" i="37"/>
  <c r="B77" i="37"/>
  <c r="P76" i="37"/>
  <c r="B76" i="37"/>
  <c r="P75" i="37"/>
  <c r="B75" i="37"/>
  <c r="P74" i="37"/>
  <c r="B74" i="37"/>
  <c r="P73" i="37"/>
  <c r="B73" i="37"/>
  <c r="P72" i="37"/>
  <c r="B72" i="37"/>
  <c r="P71" i="37"/>
  <c r="B71" i="37"/>
  <c r="P67" i="37"/>
  <c r="C35" i="31" s="1"/>
  <c r="P66" i="37"/>
  <c r="C34" i="31" s="1"/>
  <c r="B66" i="37"/>
  <c r="B34" i="31" s="1"/>
  <c r="P65" i="37"/>
  <c r="C33" i="31" s="1"/>
  <c r="B65" i="37"/>
  <c r="B33" i="31" s="1"/>
  <c r="P64" i="37"/>
  <c r="C32" i="31" s="1"/>
  <c r="B64" i="37"/>
  <c r="B32" i="31" s="1"/>
  <c r="P63" i="37"/>
  <c r="C31" i="31" s="1"/>
  <c r="B63" i="37"/>
  <c r="B31" i="31" s="1"/>
  <c r="P62" i="37"/>
  <c r="C30" i="31" s="1"/>
  <c r="B62" i="37"/>
  <c r="B30" i="31" s="1"/>
  <c r="P61" i="37"/>
  <c r="C29" i="31" s="1"/>
  <c r="B61" i="37"/>
  <c r="B29" i="31" s="1"/>
  <c r="P60" i="37"/>
  <c r="C28" i="31" s="1"/>
  <c r="B60" i="37"/>
  <c r="B28" i="31" s="1"/>
  <c r="P57" i="37"/>
  <c r="P56" i="37"/>
  <c r="O55" i="37"/>
  <c r="N55" i="37"/>
  <c r="M55" i="37"/>
  <c r="L55" i="37"/>
  <c r="K55" i="37"/>
  <c r="J55" i="37"/>
  <c r="I55" i="37"/>
  <c r="H55" i="37"/>
  <c r="G55" i="37"/>
  <c r="F55" i="37"/>
  <c r="E55" i="37"/>
  <c r="D55" i="37"/>
  <c r="O54" i="37"/>
  <c r="N54" i="37"/>
  <c r="M54" i="37"/>
  <c r="L54" i="37"/>
  <c r="K54" i="37"/>
  <c r="J54" i="37"/>
  <c r="I54" i="37"/>
  <c r="H54" i="37"/>
  <c r="G54" i="37"/>
  <c r="F54" i="37"/>
  <c r="E54" i="37"/>
  <c r="D54" i="37"/>
  <c r="O53" i="37"/>
  <c r="N53" i="37"/>
  <c r="M53" i="37"/>
  <c r="L53" i="37"/>
  <c r="K53" i="37"/>
  <c r="J53" i="37"/>
  <c r="I53" i="37"/>
  <c r="H53" i="37"/>
  <c r="G53" i="37"/>
  <c r="F53" i="37"/>
  <c r="E53" i="37"/>
  <c r="D53" i="37"/>
  <c r="O52" i="37"/>
  <c r="N52" i="37"/>
  <c r="M52" i="37"/>
  <c r="L52" i="37"/>
  <c r="K52" i="37"/>
  <c r="K58" i="37" s="1"/>
  <c r="J52" i="37"/>
  <c r="I52" i="37"/>
  <c r="H52" i="37"/>
  <c r="G52" i="37"/>
  <c r="F52" i="37"/>
  <c r="E52" i="37"/>
  <c r="D52" i="37"/>
  <c r="P50" i="37"/>
  <c r="P48" i="37"/>
  <c r="D22" i="29" s="1"/>
  <c r="O46" i="37"/>
  <c r="N46" i="37"/>
  <c r="M46" i="37"/>
  <c r="L46" i="37"/>
  <c r="K46" i="37"/>
  <c r="J46" i="37"/>
  <c r="I46" i="37"/>
  <c r="H46" i="37"/>
  <c r="G46" i="37"/>
  <c r="F46" i="37"/>
  <c r="E46" i="37"/>
  <c r="D46" i="37"/>
  <c r="P45" i="37"/>
  <c r="D8" i="29" s="1"/>
  <c r="B45" i="37"/>
  <c r="P44" i="37"/>
  <c r="D7" i="29" s="1"/>
  <c r="B44" i="37"/>
  <c r="P38" i="37"/>
  <c r="P37" i="37"/>
  <c r="B35" i="37"/>
  <c r="P34" i="37"/>
  <c r="D18" i="29" s="1"/>
  <c r="B34" i="37"/>
  <c r="P33" i="37"/>
  <c r="D19" i="29" s="1"/>
  <c r="O28" i="37"/>
  <c r="N28" i="37"/>
  <c r="M28" i="37"/>
  <c r="L28" i="37"/>
  <c r="K28" i="37"/>
  <c r="J28" i="37"/>
  <c r="I28" i="37"/>
  <c r="H28" i="37"/>
  <c r="G28" i="37"/>
  <c r="F28" i="37"/>
  <c r="E28" i="37"/>
  <c r="D28" i="37"/>
  <c r="O27" i="37"/>
  <c r="N27" i="37"/>
  <c r="M27" i="37"/>
  <c r="L27" i="37"/>
  <c r="K27" i="37"/>
  <c r="J27" i="37"/>
  <c r="I27" i="37"/>
  <c r="H27" i="37"/>
  <c r="G27" i="37"/>
  <c r="F27" i="37"/>
  <c r="E27" i="37"/>
  <c r="D27" i="37"/>
  <c r="O26" i="37"/>
  <c r="N26" i="37"/>
  <c r="M26" i="37"/>
  <c r="L26" i="37"/>
  <c r="K26" i="37"/>
  <c r="J26" i="37"/>
  <c r="I26" i="37"/>
  <c r="H26" i="37"/>
  <c r="G26" i="37"/>
  <c r="F26" i="37"/>
  <c r="E26" i="37"/>
  <c r="D26" i="37"/>
  <c r="O25" i="37"/>
  <c r="N25" i="37"/>
  <c r="M25" i="37"/>
  <c r="L25" i="37"/>
  <c r="K25" i="37"/>
  <c r="J25" i="37"/>
  <c r="I25" i="37"/>
  <c r="H25" i="37"/>
  <c r="G25" i="37"/>
  <c r="F25" i="37"/>
  <c r="E25" i="37"/>
  <c r="D25" i="37"/>
  <c r="O24" i="37"/>
  <c r="N24" i="37"/>
  <c r="M24" i="37"/>
  <c r="L24" i="37"/>
  <c r="K24" i="37"/>
  <c r="J24" i="37"/>
  <c r="I24" i="37"/>
  <c r="H24" i="37"/>
  <c r="G24" i="37"/>
  <c r="F24" i="37"/>
  <c r="E24" i="37"/>
  <c r="D24" i="37"/>
  <c r="O23" i="37"/>
  <c r="N23" i="37"/>
  <c r="M23" i="37"/>
  <c r="L23" i="37"/>
  <c r="K23" i="37"/>
  <c r="J23" i="37"/>
  <c r="I23" i="37"/>
  <c r="H23" i="37"/>
  <c r="G23" i="37"/>
  <c r="F23" i="37"/>
  <c r="E23" i="37"/>
  <c r="D23" i="37"/>
  <c r="O22" i="37"/>
  <c r="N22" i="37"/>
  <c r="M22" i="37"/>
  <c r="L22" i="37"/>
  <c r="K22" i="37"/>
  <c r="J22" i="37"/>
  <c r="I22" i="37"/>
  <c r="H22" i="37"/>
  <c r="G22" i="37"/>
  <c r="F22" i="37"/>
  <c r="E22" i="37"/>
  <c r="D22" i="37"/>
  <c r="O21" i="37"/>
  <c r="N21" i="37"/>
  <c r="M21" i="37"/>
  <c r="L21" i="37"/>
  <c r="K21" i="37"/>
  <c r="J21" i="37"/>
  <c r="I21" i="37"/>
  <c r="H21" i="37"/>
  <c r="G21" i="37"/>
  <c r="F21" i="37"/>
  <c r="E21" i="37"/>
  <c r="D21" i="37"/>
  <c r="O20" i="37"/>
  <c r="N20" i="37"/>
  <c r="M20" i="37"/>
  <c r="L20" i="37"/>
  <c r="K20" i="37"/>
  <c r="J20" i="37"/>
  <c r="I20" i="37"/>
  <c r="H20" i="37"/>
  <c r="G20" i="37"/>
  <c r="F20" i="37"/>
  <c r="E20" i="37"/>
  <c r="D20" i="37"/>
  <c r="O19" i="37"/>
  <c r="N19" i="37"/>
  <c r="M19" i="37"/>
  <c r="M31" i="37" s="1"/>
  <c r="L19" i="37"/>
  <c r="K19" i="37"/>
  <c r="K31" i="37" s="1"/>
  <c r="J19" i="37"/>
  <c r="J31" i="37" s="1"/>
  <c r="I19" i="37"/>
  <c r="H19" i="37"/>
  <c r="H31" i="37" s="1"/>
  <c r="G19" i="37"/>
  <c r="F19" i="37"/>
  <c r="E19" i="37"/>
  <c r="E31" i="37" s="1"/>
  <c r="D19" i="37"/>
  <c r="B1" i="37"/>
  <c r="H31" i="42" l="1"/>
  <c r="F32" i="42"/>
  <c r="F33" i="42" s="1"/>
  <c r="E32" i="42"/>
  <c r="A34" i="42"/>
  <c r="I32" i="42"/>
  <c r="G32" i="42"/>
  <c r="G33" i="42" s="1"/>
  <c r="P28" i="37"/>
  <c r="Q28" i="37" s="1"/>
  <c r="P24" i="37"/>
  <c r="Q24" i="37" s="1"/>
  <c r="P22" i="37"/>
  <c r="Q22" i="37" s="1"/>
  <c r="P26" i="37"/>
  <c r="Q26" i="37" s="1"/>
  <c r="D20" i="29"/>
  <c r="H58" i="37"/>
  <c r="G10" i="36"/>
  <c r="I31" i="37"/>
  <c r="D31" i="37"/>
  <c r="L31" i="37"/>
  <c r="P23" i="37"/>
  <c r="Q23" i="37" s="1"/>
  <c r="P25" i="37"/>
  <c r="Q25" i="37" s="1"/>
  <c r="P27" i="37"/>
  <c r="Q27" i="37" s="1"/>
  <c r="L58" i="37"/>
  <c r="F31" i="37"/>
  <c r="N31" i="37"/>
  <c r="G31" i="37"/>
  <c r="O31" i="37"/>
  <c r="G58" i="37"/>
  <c r="O58" i="37"/>
  <c r="H28" i="23"/>
  <c r="F29" i="23"/>
  <c r="J29" i="23" s="1"/>
  <c r="D30" i="23" s="1"/>
  <c r="A30" i="23"/>
  <c r="E29" i="23"/>
  <c r="I29" i="23"/>
  <c r="G29" i="23"/>
  <c r="P20" i="37"/>
  <c r="P21" i="37"/>
  <c r="Q21" i="37" s="1"/>
  <c r="J11" i="40"/>
  <c r="D12" i="40" s="1"/>
  <c r="P69" i="37"/>
  <c r="P19" i="37"/>
  <c r="P46" i="37"/>
  <c r="P40" i="37"/>
  <c r="P91" i="37"/>
  <c r="D10" i="29" s="1"/>
  <c r="P53" i="37"/>
  <c r="P55" i="37"/>
  <c r="E58" i="37"/>
  <c r="I58" i="37"/>
  <c r="M58" i="37"/>
  <c r="P52" i="37"/>
  <c r="P54" i="37"/>
  <c r="F58" i="37"/>
  <c r="J58" i="37"/>
  <c r="N58" i="37"/>
  <c r="F41" i="37"/>
  <c r="J41" i="37"/>
  <c r="N41" i="37"/>
  <c r="G41" i="37"/>
  <c r="K41" i="37"/>
  <c r="O41" i="37"/>
  <c r="D41" i="37"/>
  <c r="H41" i="37"/>
  <c r="L41" i="37"/>
  <c r="E41" i="37"/>
  <c r="I41" i="37"/>
  <c r="M41" i="37"/>
  <c r="D58" i="37"/>
  <c r="Q87" i="7"/>
  <c r="T10" i="28"/>
  <c r="O9" i="28"/>
  <c r="O10" i="28"/>
  <c r="O11" i="28"/>
  <c r="O12" i="28"/>
  <c r="O13" i="28"/>
  <c r="O14" i="28"/>
  <c r="O15" i="28"/>
  <c r="O16" i="28"/>
  <c r="O17" i="28"/>
  <c r="O8" i="28"/>
  <c r="P38" i="28"/>
  <c r="R17" i="28"/>
  <c r="R16" i="28"/>
  <c r="R15" i="28"/>
  <c r="R14" i="28"/>
  <c r="R13" i="28"/>
  <c r="R12" i="28"/>
  <c r="R11" i="28"/>
  <c r="Q21" i="28"/>
  <c r="P27" i="28" s="1"/>
  <c r="R9" i="28"/>
  <c r="R8" i="28"/>
  <c r="E33" i="42" l="1"/>
  <c r="O96" i="37"/>
  <c r="P96" i="37" s="1"/>
  <c r="H32" i="42"/>
  <c r="F34" i="42"/>
  <c r="H34" i="42" s="1"/>
  <c r="E34" i="42"/>
  <c r="D96" i="41" s="1"/>
  <c r="I34" i="42"/>
  <c r="A35" i="42"/>
  <c r="G34" i="42"/>
  <c r="J32" i="42"/>
  <c r="T11" i="28"/>
  <c r="X10" i="28"/>
  <c r="P58" i="37"/>
  <c r="D9" i="29" s="1"/>
  <c r="U12" i="28"/>
  <c r="U18" i="28"/>
  <c r="U19" i="28"/>
  <c r="H29" i="23"/>
  <c r="H30" i="23" s="1"/>
  <c r="F30" i="23"/>
  <c r="J30" i="23" s="1"/>
  <c r="D31" i="23" s="1"/>
  <c r="I30" i="23"/>
  <c r="G30" i="23"/>
  <c r="E30" i="23"/>
  <c r="A31" i="23"/>
  <c r="H94" i="7"/>
  <c r="D7" i="30"/>
  <c r="D10" i="30"/>
  <c r="D11" i="30"/>
  <c r="P31" i="37"/>
  <c r="Q19" i="37" s="1"/>
  <c r="U9" i="28"/>
  <c r="U15" i="28"/>
  <c r="U11" i="28"/>
  <c r="U20" i="28"/>
  <c r="U14" i="28"/>
  <c r="U10" i="28"/>
  <c r="U17" i="28"/>
  <c r="U13" i="28"/>
  <c r="U16" i="28"/>
  <c r="P43" i="28"/>
  <c r="R10" i="28"/>
  <c r="R21" i="28" s="1"/>
  <c r="P28" i="28" s="1"/>
  <c r="P44" i="28" s="1"/>
  <c r="G10" i="28"/>
  <c r="G11" i="28" s="1"/>
  <c r="G12" i="28" s="1"/>
  <c r="G13" i="28" s="1"/>
  <c r="G14" i="28" s="1"/>
  <c r="G15" i="28" s="1"/>
  <c r="G16" i="28" s="1"/>
  <c r="G17" i="28" s="1"/>
  <c r="G18" i="28" s="1"/>
  <c r="G19" i="28" s="1"/>
  <c r="G20" i="28" s="1"/>
  <c r="O1" i="28"/>
  <c r="J33" i="42" l="1"/>
  <c r="D34" i="42"/>
  <c r="J34" i="42" s="1"/>
  <c r="D35" i="42" s="1"/>
  <c r="G35" i="42"/>
  <c r="F35" i="42"/>
  <c r="H35" i="42" s="1"/>
  <c r="E35" i="42"/>
  <c r="E96" i="41" s="1"/>
  <c r="A36" i="42"/>
  <c r="I35" i="42"/>
  <c r="T12" i="28"/>
  <c r="X11" i="28"/>
  <c r="F31" i="23"/>
  <c r="J31" i="23" s="1"/>
  <c r="D32" i="23" s="1"/>
  <c r="I31" i="23"/>
  <c r="A32" i="23"/>
  <c r="E31" i="23"/>
  <c r="G31" i="23"/>
  <c r="Q31" i="37"/>
  <c r="D6" i="30"/>
  <c r="P41" i="37"/>
  <c r="Q20" i="37"/>
  <c r="D6" i="29"/>
  <c r="G25" i="31"/>
  <c r="G20" i="31"/>
  <c r="G19" i="31"/>
  <c r="G18" i="31"/>
  <c r="A37" i="42" l="1"/>
  <c r="I36" i="42"/>
  <c r="F36" i="42"/>
  <c r="E36" i="42"/>
  <c r="F96" i="41" s="1"/>
  <c r="G36" i="42"/>
  <c r="J35" i="42"/>
  <c r="D36" i="42" s="1"/>
  <c r="T13" i="28"/>
  <c r="X12" i="28"/>
  <c r="I32" i="23"/>
  <c r="E32" i="23"/>
  <c r="E33" i="23" s="1"/>
  <c r="F32" i="23"/>
  <c r="F33" i="23" s="1"/>
  <c r="G32" i="23"/>
  <c r="G33" i="23" s="1"/>
  <c r="A34" i="23"/>
  <c r="H31" i="23"/>
  <c r="J12" i="40"/>
  <c r="D13" i="40" s="1"/>
  <c r="J36" i="42" l="1"/>
  <c r="D37" i="42" s="1"/>
  <c r="H36" i="42"/>
  <c r="F37" i="42"/>
  <c r="E37" i="42"/>
  <c r="G96" i="41" s="1"/>
  <c r="I37" i="42"/>
  <c r="G37" i="42"/>
  <c r="A38" i="42"/>
  <c r="H32" i="23"/>
  <c r="T14" i="28"/>
  <c r="X13" i="28"/>
  <c r="G34" i="23"/>
  <c r="I34" i="23"/>
  <c r="F34" i="23"/>
  <c r="H34" i="23" s="1"/>
  <c r="A35" i="23"/>
  <c r="E34" i="23"/>
  <c r="J32" i="23"/>
  <c r="B1" i="36"/>
  <c r="B15" i="34"/>
  <c r="J37" i="42" l="1"/>
  <c r="D38" i="42" s="1"/>
  <c r="H37" i="42"/>
  <c r="G38" i="42"/>
  <c r="F38" i="42"/>
  <c r="E38" i="42"/>
  <c r="H96" i="41" s="1"/>
  <c r="A39" i="42"/>
  <c r="I38" i="42"/>
  <c r="T15" i="28"/>
  <c r="X14" i="28"/>
  <c r="D34" i="23"/>
  <c r="J34" i="23" s="1"/>
  <c r="D35" i="23" s="1"/>
  <c r="J33" i="23"/>
  <c r="F35" i="23"/>
  <c r="H35" i="23" s="1"/>
  <c r="I35" i="23"/>
  <c r="G35" i="23"/>
  <c r="A36" i="23"/>
  <c r="E35" i="23"/>
  <c r="I94" i="7"/>
  <c r="J13" i="40"/>
  <c r="D14" i="40" s="1"/>
  <c r="J38" i="42" l="1"/>
  <c r="D39" i="42" s="1"/>
  <c r="A40" i="42"/>
  <c r="I39" i="42"/>
  <c r="F39" i="42"/>
  <c r="E39" i="42"/>
  <c r="I96" i="41" s="1"/>
  <c r="G39" i="42"/>
  <c r="H38" i="42"/>
  <c r="J35" i="23"/>
  <c r="D36" i="23" s="1"/>
  <c r="T16" i="28"/>
  <c r="X15" i="28"/>
  <c r="A37" i="23"/>
  <c r="E36" i="23"/>
  <c r="F36" i="23"/>
  <c r="J36" i="23" s="1"/>
  <c r="D37" i="23" s="1"/>
  <c r="I36" i="23"/>
  <c r="G36" i="23"/>
  <c r="J94" i="7"/>
  <c r="B1" i="34"/>
  <c r="Q79" i="7"/>
  <c r="Q80" i="7"/>
  <c r="B71" i="7"/>
  <c r="C71" i="7"/>
  <c r="B63" i="7"/>
  <c r="C63" i="7"/>
  <c r="B72" i="7"/>
  <c r="C72" i="7"/>
  <c r="B73" i="7"/>
  <c r="C73" i="7"/>
  <c r="B74" i="7"/>
  <c r="C74" i="7"/>
  <c r="B75" i="7"/>
  <c r="C75" i="7"/>
  <c r="B76" i="7"/>
  <c r="C76" i="7"/>
  <c r="B77" i="7"/>
  <c r="C77" i="7"/>
  <c r="B78" i="7"/>
  <c r="C78" i="7"/>
  <c r="B79" i="7"/>
  <c r="C79" i="7"/>
  <c r="B80" i="7"/>
  <c r="C80" i="7"/>
  <c r="B81" i="7"/>
  <c r="C81" i="7"/>
  <c r="B82" i="7"/>
  <c r="C82" i="7"/>
  <c r="C83" i="7"/>
  <c r="Q78" i="7"/>
  <c r="Q82" i="7"/>
  <c r="Q83" i="7"/>
  <c r="B44" i="7"/>
  <c r="C44" i="7"/>
  <c r="B45" i="7"/>
  <c r="C45" i="7"/>
  <c r="C8" i="5"/>
  <c r="C37" i="5" s="1"/>
  <c r="I38" i="5" s="1"/>
  <c r="J8" i="5"/>
  <c r="J37" i="5" s="1"/>
  <c r="G8" i="5"/>
  <c r="G37" i="5" s="1"/>
  <c r="F8" i="5"/>
  <c r="F37" i="5" s="1"/>
  <c r="E8" i="5"/>
  <c r="E37" i="5" s="1"/>
  <c r="L7" i="5"/>
  <c r="L6" i="5"/>
  <c r="B60" i="7"/>
  <c r="C60" i="7"/>
  <c r="B61" i="7"/>
  <c r="C61" i="7"/>
  <c r="B62" i="7"/>
  <c r="C62" i="7"/>
  <c r="B64" i="7"/>
  <c r="C64" i="7"/>
  <c r="B65" i="7"/>
  <c r="C65" i="7"/>
  <c r="B66" i="7"/>
  <c r="C66" i="7"/>
  <c r="Q64" i="7"/>
  <c r="C21" i="31" s="1"/>
  <c r="Q65" i="7"/>
  <c r="C22" i="31" s="1"/>
  <c r="Q66" i="7"/>
  <c r="C23" i="31" s="1"/>
  <c r="L11" i="5"/>
  <c r="L12" i="5"/>
  <c r="L14" i="5"/>
  <c r="L15" i="5"/>
  <c r="L16" i="5"/>
  <c r="L10" i="5"/>
  <c r="C48" i="31"/>
  <c r="E15" i="29" s="1"/>
  <c r="E16" i="29" s="1"/>
  <c r="C37" i="31"/>
  <c r="D15" i="29" s="1"/>
  <c r="D16" i="29" s="1"/>
  <c r="Q61" i="7"/>
  <c r="C18" i="31" s="1"/>
  <c r="Q62" i="7"/>
  <c r="C19" i="31" s="1"/>
  <c r="Q67" i="7"/>
  <c r="F69" i="7"/>
  <c r="G69" i="7"/>
  <c r="H69" i="7"/>
  <c r="I69" i="7"/>
  <c r="J69" i="7"/>
  <c r="K69" i="7"/>
  <c r="L69" i="7"/>
  <c r="M69" i="7"/>
  <c r="N69" i="7"/>
  <c r="O69" i="7"/>
  <c r="P69" i="7"/>
  <c r="Q60" i="7"/>
  <c r="G7" i="31"/>
  <c r="G10" i="31"/>
  <c r="C15" i="31"/>
  <c r="B1" i="31"/>
  <c r="F46" i="7"/>
  <c r="G46" i="7"/>
  <c r="H46" i="7"/>
  <c r="I46" i="7"/>
  <c r="J46" i="7"/>
  <c r="K46" i="7"/>
  <c r="L46" i="7"/>
  <c r="M46" i="7"/>
  <c r="N46" i="7"/>
  <c r="O46" i="7"/>
  <c r="P46" i="7"/>
  <c r="E46" i="7"/>
  <c r="Q45" i="7"/>
  <c r="C8" i="29" s="1"/>
  <c r="Q44" i="7"/>
  <c r="C7" i="29" s="1"/>
  <c r="F54" i="7"/>
  <c r="G54" i="7"/>
  <c r="H54" i="7"/>
  <c r="I54" i="7"/>
  <c r="J54" i="7"/>
  <c r="K54" i="7"/>
  <c r="L54" i="7"/>
  <c r="M54" i="7"/>
  <c r="N54" i="7"/>
  <c r="O54" i="7"/>
  <c r="P54" i="7"/>
  <c r="E54" i="7"/>
  <c r="E8" i="30"/>
  <c r="D8" i="30"/>
  <c r="B1" i="30"/>
  <c r="B1" i="29"/>
  <c r="J39" i="42" l="1"/>
  <c r="D40" i="42" s="1"/>
  <c r="H39" i="42"/>
  <c r="C12" i="34"/>
  <c r="D12" i="34" s="1"/>
  <c r="E12" i="34" s="1"/>
  <c r="F40" i="42"/>
  <c r="J40" i="42" s="1"/>
  <c r="D41" i="42" s="1"/>
  <c r="A41" i="42"/>
  <c r="I40" i="42"/>
  <c r="G40" i="42"/>
  <c r="E40" i="42"/>
  <c r="J96" i="41" s="1"/>
  <c r="C14" i="34"/>
  <c r="D14" i="34" s="1"/>
  <c r="E14" i="34" s="1"/>
  <c r="T17" i="28"/>
  <c r="X16" i="28"/>
  <c r="I37" i="23"/>
  <c r="A38" i="23"/>
  <c r="F37" i="23"/>
  <c r="J37" i="23" s="1"/>
  <c r="D38" i="23" s="1"/>
  <c r="G37" i="23"/>
  <c r="E37" i="23"/>
  <c r="H36" i="23"/>
  <c r="K7" i="31"/>
  <c r="I7" i="31"/>
  <c r="H7" i="31"/>
  <c r="J7" i="31" s="1"/>
  <c r="C10" i="34"/>
  <c r="D10" i="34" s="1"/>
  <c r="E10" i="34" s="1"/>
  <c r="B14" i="34"/>
  <c r="B23" i="31"/>
  <c r="B9" i="34"/>
  <c r="B18" i="31"/>
  <c r="B11" i="34"/>
  <c r="B20" i="31"/>
  <c r="C24" i="31"/>
  <c r="C15" i="34"/>
  <c r="D15" i="34" s="1"/>
  <c r="E15" i="34" s="1"/>
  <c r="C13" i="34"/>
  <c r="D13" i="34" s="1"/>
  <c r="E13" i="34" s="1"/>
  <c r="C9" i="34"/>
  <c r="D9" i="34" s="1"/>
  <c r="E9" i="34" s="1"/>
  <c r="B12" i="34"/>
  <c r="B21" i="31"/>
  <c r="B13" i="34"/>
  <c r="B22" i="31"/>
  <c r="B10" i="34"/>
  <c r="B19" i="31"/>
  <c r="B8" i="34"/>
  <c r="B17" i="31"/>
  <c r="C17" i="31"/>
  <c r="C8" i="34"/>
  <c r="D8" i="34" s="1"/>
  <c r="E8" i="34" s="1"/>
  <c r="C91" i="7"/>
  <c r="G38" i="5"/>
  <c r="F38" i="5"/>
  <c r="E38" i="5"/>
  <c r="J38" i="5"/>
  <c r="C38" i="5"/>
  <c r="C49" i="31"/>
  <c r="G8" i="31"/>
  <c r="G12" i="31"/>
  <c r="G9" i="31"/>
  <c r="C69" i="7"/>
  <c r="Q46" i="7"/>
  <c r="C46" i="7"/>
  <c r="L8" i="5"/>
  <c r="L37" i="5" s="1"/>
  <c r="K48" i="31"/>
  <c r="G6" i="31"/>
  <c r="L48" i="31"/>
  <c r="G11" i="31"/>
  <c r="B8" i="28"/>
  <c r="B9" i="28"/>
  <c r="B10" i="28"/>
  <c r="B11" i="28"/>
  <c r="B12" i="28"/>
  <c r="B13" i="28"/>
  <c r="B14" i="28"/>
  <c r="B15" i="28"/>
  <c r="B16" i="28"/>
  <c r="B17" i="28"/>
  <c r="C17" i="28"/>
  <c r="E17" i="28" s="1"/>
  <c r="C16" i="28"/>
  <c r="C15" i="28"/>
  <c r="C14" i="28"/>
  <c r="C13" i="28"/>
  <c r="C12" i="28"/>
  <c r="C11" i="28"/>
  <c r="C10" i="28"/>
  <c r="C9" i="28"/>
  <c r="C8" i="28"/>
  <c r="B1" i="28"/>
  <c r="H40" i="42" l="1"/>
  <c r="G41" i="42"/>
  <c r="F41" i="42"/>
  <c r="J41" i="42" s="1"/>
  <c r="D42" i="42" s="1"/>
  <c r="E41" i="42"/>
  <c r="K96" i="41" s="1"/>
  <c r="I41" i="42"/>
  <c r="A42" i="42"/>
  <c r="T18" i="28"/>
  <c r="X17" i="28"/>
  <c r="H37" i="23"/>
  <c r="C20" i="28"/>
  <c r="A39" i="23"/>
  <c r="F38" i="23"/>
  <c r="J38" i="23" s="1"/>
  <c r="D39" i="23" s="1"/>
  <c r="E38" i="23"/>
  <c r="I38" i="23"/>
  <c r="G38" i="23"/>
  <c r="J14" i="40"/>
  <c r="D15" i="40" s="1"/>
  <c r="H8" i="31"/>
  <c r="I8" i="31"/>
  <c r="K8" i="31" s="1"/>
  <c r="L7" i="31"/>
  <c r="C7" i="30"/>
  <c r="F17" i="31"/>
  <c r="G17" i="31" s="1"/>
  <c r="G26" i="31" s="1"/>
  <c r="H17" i="31"/>
  <c r="H26" i="31" s="1"/>
  <c r="I17" i="31"/>
  <c r="K17" i="31"/>
  <c r="I6" i="31"/>
  <c r="K6" i="31" s="1"/>
  <c r="H6" i="31"/>
  <c r="L38" i="5"/>
  <c r="C26" i="28"/>
  <c r="J37" i="31"/>
  <c r="I37" i="31"/>
  <c r="L37" i="31"/>
  <c r="K37" i="31"/>
  <c r="C98" i="7"/>
  <c r="G15" i="31"/>
  <c r="H41" i="42" l="1"/>
  <c r="A43" i="42"/>
  <c r="I42" i="42"/>
  <c r="F42" i="42"/>
  <c r="J42" i="42" s="1"/>
  <c r="D43" i="42" s="1"/>
  <c r="E42" i="42"/>
  <c r="L96" i="41" s="1"/>
  <c r="G42" i="42"/>
  <c r="T19" i="28"/>
  <c r="X18" i="28"/>
  <c r="K19" i="28"/>
  <c r="K18" i="28"/>
  <c r="A40" i="23"/>
  <c r="F39" i="23"/>
  <c r="J39" i="23" s="1"/>
  <c r="D40" i="23" s="1"/>
  <c r="I39" i="23"/>
  <c r="G39" i="23"/>
  <c r="E39" i="23"/>
  <c r="H38" i="23"/>
  <c r="K94" i="7"/>
  <c r="J8" i="31"/>
  <c r="L8" i="31" s="1"/>
  <c r="G49" i="31"/>
  <c r="C12" i="30" s="1"/>
  <c r="J17" i="31"/>
  <c r="J26" i="31" s="1"/>
  <c r="I26" i="31"/>
  <c r="K26" i="31"/>
  <c r="J6" i="31"/>
  <c r="L6" i="31" s="1"/>
  <c r="K9" i="28"/>
  <c r="K20" i="28"/>
  <c r="K15" i="28"/>
  <c r="K14" i="28"/>
  <c r="K17" i="28"/>
  <c r="K16" i="28"/>
  <c r="K11" i="28"/>
  <c r="K10" i="28"/>
  <c r="K13" i="28"/>
  <c r="K12" i="28"/>
  <c r="I15" i="31"/>
  <c r="H15" i="31"/>
  <c r="H49" i="31" s="1"/>
  <c r="F52" i="7"/>
  <c r="G52" i="7"/>
  <c r="H52" i="7"/>
  <c r="I52" i="7"/>
  <c r="J52" i="7"/>
  <c r="K52" i="7"/>
  <c r="L52" i="7"/>
  <c r="M52" i="7"/>
  <c r="N52" i="7"/>
  <c r="O52" i="7"/>
  <c r="P52" i="7"/>
  <c r="E52" i="7"/>
  <c r="H42" i="42" l="1"/>
  <c r="F43" i="42"/>
  <c r="J43" i="42" s="1"/>
  <c r="D44" i="42" s="1"/>
  <c r="I43" i="42"/>
  <c r="A44" i="42"/>
  <c r="E43" i="42"/>
  <c r="M96" i="41" s="1"/>
  <c r="G43" i="42"/>
  <c r="H39" i="23"/>
  <c r="T20" i="28"/>
  <c r="X20" i="28" s="1"/>
  <c r="X19" i="28"/>
  <c r="E40" i="23"/>
  <c r="I40" i="23"/>
  <c r="G40" i="23"/>
  <c r="F40" i="23"/>
  <c r="J40" i="23" s="1"/>
  <c r="D41" i="23" s="1"/>
  <c r="A41" i="23"/>
  <c r="C17" i="34"/>
  <c r="I49" i="31"/>
  <c r="L17" i="31"/>
  <c r="L26" i="31" s="1"/>
  <c r="K15" i="31"/>
  <c r="L15" i="31"/>
  <c r="J15" i="31"/>
  <c r="J49" i="31" s="1"/>
  <c r="E97" i="7"/>
  <c r="B1" i="23"/>
  <c r="H43" i="42" l="1"/>
  <c r="I44" i="42"/>
  <c r="G44" i="42"/>
  <c r="F44" i="42"/>
  <c r="J44" i="42" s="1"/>
  <c r="D45" i="42" s="1"/>
  <c r="E44" i="42"/>
  <c r="N96" i="41" s="1"/>
  <c r="A45" i="42"/>
  <c r="G41" i="23"/>
  <c r="E41" i="23"/>
  <c r="K95" i="41" s="1"/>
  <c r="A42" i="23"/>
  <c r="F41" i="23"/>
  <c r="J41" i="23" s="1"/>
  <c r="D42" i="23" s="1"/>
  <c r="I41" i="23"/>
  <c r="H40" i="23"/>
  <c r="D17" i="34"/>
  <c r="D12" i="30"/>
  <c r="D13" i="30" s="1"/>
  <c r="D14" i="30" s="1"/>
  <c r="L49" i="31"/>
  <c r="K49" i="31"/>
  <c r="H95" i="7"/>
  <c r="K95" i="7"/>
  <c r="N95" i="7"/>
  <c r="K95" i="37"/>
  <c r="N95" i="37"/>
  <c r="E95" i="41"/>
  <c r="L95" i="7"/>
  <c r="O95" i="7"/>
  <c r="E95" i="37"/>
  <c r="O95" i="37"/>
  <c r="F95" i="41"/>
  <c r="I95" i="41"/>
  <c r="F95" i="7"/>
  <c r="P95" i="7"/>
  <c r="F95" i="37"/>
  <c r="I95" i="37"/>
  <c r="G95" i="41"/>
  <c r="J95" i="41"/>
  <c r="H95" i="41"/>
  <c r="D95" i="41"/>
  <c r="L95" i="37"/>
  <c r="H95" i="37"/>
  <c r="D95" i="37"/>
  <c r="M95" i="7"/>
  <c r="I95" i="7"/>
  <c r="G95" i="7"/>
  <c r="J95" i="7"/>
  <c r="G95" i="37"/>
  <c r="J95" i="37"/>
  <c r="M95" i="37"/>
  <c r="H44" i="42" l="1"/>
  <c r="I45" i="42"/>
  <c r="F45" i="42"/>
  <c r="F46" i="42" s="1"/>
  <c r="G45" i="42"/>
  <c r="G46" i="42" s="1"/>
  <c r="E45" i="42"/>
  <c r="H41" i="23"/>
  <c r="I42" i="23"/>
  <c r="G42" i="23"/>
  <c r="F42" i="23"/>
  <c r="J42" i="23" s="1"/>
  <c r="D43" i="23" s="1"/>
  <c r="E42" i="23"/>
  <c r="L95" i="41" s="1"/>
  <c r="A43" i="23"/>
  <c r="L94" i="7"/>
  <c r="J15" i="40"/>
  <c r="D16" i="40" s="1"/>
  <c r="P95" i="37"/>
  <c r="E17" i="34"/>
  <c r="E12" i="30"/>
  <c r="E13" i="30" s="1"/>
  <c r="E14" i="30" s="1"/>
  <c r="E46" i="42" l="1"/>
  <c r="O96" i="41"/>
  <c r="P96" i="41" s="1"/>
  <c r="H45" i="42"/>
  <c r="J45" i="42"/>
  <c r="J46" i="42" s="1"/>
  <c r="F43" i="23"/>
  <c r="J43" i="23" s="1"/>
  <c r="D44" i="23" s="1"/>
  <c r="I43" i="23"/>
  <c r="G43" i="23"/>
  <c r="E43" i="23"/>
  <c r="M95" i="41" s="1"/>
  <c r="A44" i="23"/>
  <c r="H42" i="23"/>
  <c r="H43" i="23" s="1"/>
  <c r="J16" i="40"/>
  <c r="D17" i="40" s="1"/>
  <c r="F44" i="23" l="1"/>
  <c r="J44" i="23" s="1"/>
  <c r="D45" i="23" s="1"/>
  <c r="A45" i="23"/>
  <c r="E44" i="23"/>
  <c r="I44" i="23"/>
  <c r="G44" i="23"/>
  <c r="M94" i="7"/>
  <c r="H44" i="23" l="1"/>
  <c r="N95" i="41"/>
  <c r="E45" i="23"/>
  <c r="O95" i="41" s="1"/>
  <c r="I45" i="23"/>
  <c r="G45" i="23"/>
  <c r="G46" i="23" s="1"/>
  <c r="F45" i="23"/>
  <c r="F46" i="23" s="1"/>
  <c r="J17" i="40"/>
  <c r="D18" i="40" s="1"/>
  <c r="J45" i="23" l="1"/>
  <c r="J46" i="23" s="1"/>
  <c r="P95" i="41"/>
  <c r="H45" i="23"/>
  <c r="E46" i="23"/>
  <c r="N94" i="7"/>
  <c r="J18" i="40" l="1"/>
  <c r="D19" i="40" s="1"/>
  <c r="O94" i="7"/>
  <c r="J19" i="40" l="1"/>
  <c r="D21" i="40" s="1"/>
  <c r="E20" i="40" l="1"/>
  <c r="P94" i="7"/>
  <c r="G20" i="40" l="1"/>
  <c r="F20" i="40" l="1"/>
  <c r="J20" i="40" l="1"/>
  <c r="J21" i="40" l="1"/>
  <c r="D22" i="40" s="1"/>
  <c r="D94" i="37"/>
  <c r="D97" i="37" s="1"/>
  <c r="D98" i="37" s="1"/>
  <c r="D100" i="37" s="1"/>
  <c r="J22" i="40" l="1"/>
  <c r="D23" i="40" s="1"/>
  <c r="E97" i="37" l="1"/>
  <c r="E98" i="37" s="1"/>
  <c r="E100" i="37" s="1"/>
  <c r="F94" i="37" l="1"/>
  <c r="F97" i="37" s="1"/>
  <c r="F98" i="37" s="1"/>
  <c r="F100" i="37" s="1"/>
  <c r="J23" i="40" l="1"/>
  <c r="D24" i="40" s="1"/>
  <c r="J24" i="40" l="1"/>
  <c r="D25" i="40" s="1"/>
  <c r="G94" i="37"/>
  <c r="C11" i="29" l="1"/>
  <c r="C16" i="30"/>
  <c r="C21" i="29"/>
  <c r="C17" i="30" l="1"/>
  <c r="C21" i="34"/>
  <c r="C22" i="34" s="1"/>
  <c r="J25" i="40" l="1"/>
  <c r="D26" i="40" s="1"/>
  <c r="H94" i="37"/>
  <c r="H97" i="37" s="1"/>
  <c r="H98" i="37" s="1"/>
  <c r="H100" i="37" s="1"/>
  <c r="I94" i="37" l="1"/>
  <c r="I97" i="37" s="1"/>
  <c r="I98" i="37" s="1"/>
  <c r="I100" i="37" s="1"/>
  <c r="J26" i="40" l="1"/>
  <c r="D27" i="40" s="1"/>
  <c r="J27" i="40" l="1"/>
  <c r="D28" i="40" s="1"/>
  <c r="J94" i="37"/>
  <c r="J97" i="37" s="1"/>
  <c r="J98" i="37" s="1"/>
  <c r="J100" i="37" s="1"/>
  <c r="J28" i="40" l="1"/>
  <c r="D29" i="40" s="1"/>
  <c r="K94" i="37"/>
  <c r="K97" i="37" s="1"/>
  <c r="K98" i="37" s="1"/>
  <c r="K100" i="37" s="1"/>
  <c r="J29" i="40" l="1"/>
  <c r="D30" i="40" s="1"/>
  <c r="L94" i="37"/>
  <c r="L97" i="37" l="1"/>
  <c r="L98" i="37" s="1"/>
  <c r="L100" i="37" s="1"/>
  <c r="J30" i="40" l="1"/>
  <c r="D31" i="40" s="1"/>
  <c r="M94" i="37"/>
  <c r="M97" i="37" l="1"/>
  <c r="M98" i="37" s="1"/>
  <c r="M100" i="37" s="1"/>
  <c r="J31" i="40" l="1"/>
  <c r="D32" i="40" s="1"/>
  <c r="N94" i="37"/>
  <c r="N97" i="37" l="1"/>
  <c r="N98" i="37" s="1"/>
  <c r="N100" i="37" s="1"/>
  <c r="J32" i="40" l="1"/>
  <c r="D34" i="40" s="1"/>
  <c r="O94" i="37" l="1"/>
  <c r="E33" i="40"/>
  <c r="G33" i="40" l="1"/>
  <c r="O97" i="37"/>
  <c r="O98" i="37" s="1"/>
  <c r="O100" i="37" s="1"/>
  <c r="P94" i="37"/>
  <c r="F33" i="40" l="1"/>
  <c r="J34" i="40" l="1"/>
  <c r="D35" i="40" s="1"/>
  <c r="J33" i="40"/>
  <c r="D16" i="30" l="1"/>
  <c r="D11" i="29"/>
  <c r="D17" i="30" l="1"/>
  <c r="D18" i="30" s="1"/>
  <c r="D21" i="29"/>
  <c r="D23" i="29" s="1"/>
  <c r="D21" i="34"/>
  <c r="D22" i="34" s="1"/>
  <c r="Q74" i="7" l="1"/>
  <c r="B1" i="7"/>
  <c r="Q33" i="7"/>
  <c r="D8" i="28"/>
  <c r="E8" i="28" s="1"/>
  <c r="C19" i="29" l="1"/>
  <c r="E55" i="7"/>
  <c r="C38" i="7" l="1"/>
  <c r="C35" i="7"/>
  <c r="C34" i="7"/>
  <c r="C33" i="7"/>
  <c r="C41" i="7" l="1"/>
  <c r="C100" i="7" s="1"/>
  <c r="C102" i="7" s="1"/>
  <c r="L29" i="5"/>
  <c r="Q93" i="7"/>
  <c r="Q90" i="7"/>
  <c r="Q89" i="7"/>
  <c r="Q88" i="7"/>
  <c r="Q86" i="7"/>
  <c r="Q77" i="7"/>
  <c r="Q76" i="7"/>
  <c r="Q75" i="7"/>
  <c r="Q73" i="7"/>
  <c r="Q72" i="7"/>
  <c r="Q63" i="7"/>
  <c r="Q71" i="7"/>
  <c r="Q57" i="7"/>
  <c r="Q56" i="7"/>
  <c r="Q39" i="7"/>
  <c r="Q38" i="7"/>
  <c r="Q35" i="7"/>
  <c r="Q34" i="7"/>
  <c r="C18" i="29" s="1"/>
  <c r="P55" i="7"/>
  <c r="O55" i="7"/>
  <c r="N55" i="7"/>
  <c r="M55" i="7"/>
  <c r="L55" i="7"/>
  <c r="K55" i="7"/>
  <c r="J55" i="7"/>
  <c r="I55" i="7"/>
  <c r="H55" i="7"/>
  <c r="G55" i="7"/>
  <c r="F55" i="7"/>
  <c r="E53" i="7"/>
  <c r="C20" i="29" l="1"/>
  <c r="C20" i="31"/>
  <c r="C26" i="31" s="1"/>
  <c r="C15" i="29" s="1"/>
  <c r="Q69" i="7"/>
  <c r="C11" i="34"/>
  <c r="D11" i="34" s="1"/>
  <c r="E58" i="7"/>
  <c r="Q55" i="7"/>
  <c r="Q54" i="7"/>
  <c r="P53" i="7"/>
  <c r="P58" i="7" s="1"/>
  <c r="O53" i="7"/>
  <c r="O58" i="7" s="1"/>
  <c r="N53" i="7"/>
  <c r="N58" i="7" s="1"/>
  <c r="M53" i="7"/>
  <c r="M58" i="7" s="1"/>
  <c r="L53" i="7"/>
  <c r="L58" i="7" s="1"/>
  <c r="K53" i="7"/>
  <c r="K58" i="7" s="1"/>
  <c r="J53" i="7"/>
  <c r="J58" i="7" s="1"/>
  <c r="I53" i="7"/>
  <c r="I58" i="7" s="1"/>
  <c r="H53" i="7"/>
  <c r="H58" i="7" s="1"/>
  <c r="G53" i="7"/>
  <c r="G58" i="7" s="1"/>
  <c r="F53" i="7"/>
  <c r="F58" i="7" s="1"/>
  <c r="C18" i="34" l="1"/>
  <c r="E11" i="34"/>
  <c r="E18" i="34" s="1"/>
  <c r="D18" i="34"/>
  <c r="C16" i="29"/>
  <c r="C35" i="28"/>
  <c r="P40" i="7"/>
  <c r="B38" i="7"/>
  <c r="B35" i="7"/>
  <c r="B34" i="7"/>
  <c r="L33" i="5"/>
  <c r="L32" i="5"/>
  <c r="Q50" i="7"/>
  <c r="Q48" i="7"/>
  <c r="O40" i="7"/>
  <c r="N40" i="7"/>
  <c r="M40" i="7"/>
  <c r="L40" i="7"/>
  <c r="K40" i="7"/>
  <c r="J40" i="7"/>
  <c r="I40" i="7"/>
  <c r="H40" i="7"/>
  <c r="G40" i="7"/>
  <c r="F40" i="7"/>
  <c r="E40" i="7"/>
  <c r="P28" i="7"/>
  <c r="O28" i="7"/>
  <c r="N28" i="7"/>
  <c r="M28" i="7"/>
  <c r="L28" i="7"/>
  <c r="K28" i="7"/>
  <c r="J28" i="7"/>
  <c r="I28" i="7"/>
  <c r="H28" i="7"/>
  <c r="G28" i="7"/>
  <c r="F28" i="7"/>
  <c r="E28" i="7"/>
  <c r="P27" i="7"/>
  <c r="O27" i="7"/>
  <c r="N27" i="7"/>
  <c r="M27" i="7"/>
  <c r="L27" i="7"/>
  <c r="K27" i="7"/>
  <c r="J27" i="7"/>
  <c r="I27" i="7"/>
  <c r="H27" i="7"/>
  <c r="G27" i="7"/>
  <c r="F27" i="7"/>
  <c r="E27" i="7"/>
  <c r="P26" i="7"/>
  <c r="O26" i="7"/>
  <c r="N26" i="7"/>
  <c r="M26" i="7"/>
  <c r="L26" i="7"/>
  <c r="K26" i="7"/>
  <c r="J26" i="7"/>
  <c r="I26" i="7"/>
  <c r="H26" i="7"/>
  <c r="G26" i="7"/>
  <c r="F26" i="7"/>
  <c r="E26" i="7"/>
  <c r="P25" i="7"/>
  <c r="O25" i="7"/>
  <c r="N25" i="7"/>
  <c r="M25" i="7"/>
  <c r="L25" i="7"/>
  <c r="K25" i="7"/>
  <c r="J25" i="7"/>
  <c r="I25" i="7"/>
  <c r="H25" i="7"/>
  <c r="G25" i="7"/>
  <c r="F25" i="7"/>
  <c r="E25" i="7"/>
  <c r="P24" i="7"/>
  <c r="O24" i="7"/>
  <c r="N24" i="7"/>
  <c r="M24" i="7"/>
  <c r="L24" i="7"/>
  <c r="K24" i="7"/>
  <c r="J24" i="7"/>
  <c r="I24" i="7"/>
  <c r="H24" i="7"/>
  <c r="G24" i="7"/>
  <c r="F24" i="7"/>
  <c r="E24" i="7"/>
  <c r="M23" i="7"/>
  <c r="P23" i="7"/>
  <c r="O23" i="7"/>
  <c r="N23" i="7"/>
  <c r="L23" i="7"/>
  <c r="K23" i="7"/>
  <c r="J23" i="7"/>
  <c r="I23" i="7"/>
  <c r="H23" i="7"/>
  <c r="G23" i="7"/>
  <c r="F23" i="7"/>
  <c r="E23" i="7"/>
  <c r="E22" i="7"/>
  <c r="D16" i="28"/>
  <c r="E16" i="28" s="1"/>
  <c r="D15" i="28"/>
  <c r="E15" i="28" s="1"/>
  <c r="D14" i="28"/>
  <c r="E14" i="28" s="1"/>
  <c r="D13" i="28"/>
  <c r="E13" i="28" s="1"/>
  <c r="D12" i="28"/>
  <c r="E12" i="28" s="1"/>
  <c r="L31" i="5"/>
  <c r="L30" i="5"/>
  <c r="L28" i="5"/>
  <c r="C24" i="34" l="1"/>
  <c r="D24" i="34" s="1"/>
  <c r="E24" i="34" s="1"/>
  <c r="Q28" i="7"/>
  <c r="Q27" i="7"/>
  <c r="Q26" i="7"/>
  <c r="Q25" i="7"/>
  <c r="Q24" i="7"/>
  <c r="Q23" i="7"/>
  <c r="C33" i="28"/>
  <c r="C22" i="29"/>
  <c r="C23" i="29" s="1"/>
  <c r="E10" i="36"/>
  <c r="Q40" i="7"/>
  <c r="C40" i="7"/>
  <c r="Q52" i="7"/>
  <c r="Q53" i="7"/>
  <c r="I19" i="7"/>
  <c r="P20" i="7"/>
  <c r="O20" i="7"/>
  <c r="N20" i="7"/>
  <c r="M20" i="7"/>
  <c r="L20" i="7"/>
  <c r="K20" i="7"/>
  <c r="J20" i="7"/>
  <c r="I20" i="7"/>
  <c r="H20" i="7"/>
  <c r="G20" i="7"/>
  <c r="F20" i="7"/>
  <c r="E20" i="7"/>
  <c r="O21" i="7"/>
  <c r="P21" i="7"/>
  <c r="N21" i="7"/>
  <c r="M21" i="7"/>
  <c r="L21" i="7"/>
  <c r="K21" i="7"/>
  <c r="J21" i="7"/>
  <c r="I21" i="7"/>
  <c r="H21" i="7"/>
  <c r="G21" i="7"/>
  <c r="F21" i="7"/>
  <c r="E21" i="7"/>
  <c r="H22" i="7"/>
  <c r="P22" i="7"/>
  <c r="O22" i="7"/>
  <c r="N22" i="7"/>
  <c r="M22" i="7"/>
  <c r="L22" i="7"/>
  <c r="K22" i="7"/>
  <c r="J22" i="7"/>
  <c r="I22" i="7"/>
  <c r="G22" i="7"/>
  <c r="F22" i="7"/>
  <c r="L24" i="5"/>
  <c r="L21" i="5"/>
  <c r="F19" i="7"/>
  <c r="G19" i="7"/>
  <c r="H19" i="7"/>
  <c r="J19" i="7"/>
  <c r="K19" i="7"/>
  <c r="L19" i="7"/>
  <c r="M19" i="7"/>
  <c r="N19" i="7"/>
  <c r="O19" i="7"/>
  <c r="D9" i="28"/>
  <c r="E9" i="28" s="1"/>
  <c r="D10" i="28"/>
  <c r="E10" i="28" s="1"/>
  <c r="D11" i="28"/>
  <c r="E11" i="28" s="1"/>
  <c r="L13" i="5"/>
  <c r="Q95" i="7"/>
  <c r="L23" i="5"/>
  <c r="L22" i="5"/>
  <c r="L25" i="5"/>
  <c r="L26" i="5"/>
  <c r="L27" i="5"/>
  <c r="I97" i="7"/>
  <c r="H97" i="7"/>
  <c r="J97" i="7"/>
  <c r="G97" i="7"/>
  <c r="M97" i="7"/>
  <c r="P97" i="7"/>
  <c r="F97" i="7"/>
  <c r="L97" i="7"/>
  <c r="N97" i="7"/>
  <c r="Q94" i="7"/>
  <c r="O97" i="7"/>
  <c r="K97" i="7"/>
  <c r="E21" i="28" l="1"/>
  <c r="C28" i="28" s="1"/>
  <c r="Q19" i="7"/>
  <c r="Q20" i="7"/>
  <c r="L31" i="7"/>
  <c r="G31" i="7"/>
  <c r="G91" i="7" s="1"/>
  <c r="G98" i="7" s="1"/>
  <c r="Q22" i="7"/>
  <c r="O31" i="7"/>
  <c r="K31" i="7"/>
  <c r="H31" i="7"/>
  <c r="M31" i="7"/>
  <c r="Q21" i="7"/>
  <c r="P31" i="7"/>
  <c r="I31" i="7"/>
  <c r="F31" i="7"/>
  <c r="N31" i="7"/>
  <c r="J31" i="7"/>
  <c r="E31" i="7"/>
  <c r="Q58" i="7"/>
  <c r="D21" i="28"/>
  <c r="C27" i="28" s="1"/>
  <c r="I18" i="28" l="1"/>
  <c r="I19" i="28"/>
  <c r="V18" i="28"/>
  <c r="W18" i="28" s="1"/>
  <c r="Y18" i="28" s="1"/>
  <c r="I20" i="28"/>
  <c r="V19" i="28"/>
  <c r="W19" i="28" s="1"/>
  <c r="Y19" i="28" s="1"/>
  <c r="G41" i="7"/>
  <c r="G100" i="7" s="1"/>
  <c r="M41" i="7"/>
  <c r="M91" i="7"/>
  <c r="M98" i="7" s="1"/>
  <c r="E41" i="7"/>
  <c r="I41" i="7"/>
  <c r="I91" i="7"/>
  <c r="I98" i="7" s="1"/>
  <c r="H41" i="7"/>
  <c r="H91" i="7"/>
  <c r="H98" i="7" s="1"/>
  <c r="J41" i="7"/>
  <c r="J91" i="7"/>
  <c r="J98" i="7" s="1"/>
  <c r="P41" i="7"/>
  <c r="P91" i="7"/>
  <c r="P98" i="7" s="1"/>
  <c r="K41" i="7"/>
  <c r="K91" i="7"/>
  <c r="K98" i="7" s="1"/>
  <c r="L41" i="7"/>
  <c r="L91" i="7"/>
  <c r="L98" i="7" s="1"/>
  <c r="L100" i="7" s="1"/>
  <c r="F41" i="7"/>
  <c r="F91" i="7"/>
  <c r="F98" i="7" s="1"/>
  <c r="N41" i="7"/>
  <c r="N91" i="7"/>
  <c r="N98" i="7" s="1"/>
  <c r="O41" i="7"/>
  <c r="O91" i="7"/>
  <c r="O98" i="7" s="1"/>
  <c r="C10" i="30"/>
  <c r="C9" i="29"/>
  <c r="V9" i="28"/>
  <c r="W9" i="28" s="1"/>
  <c r="Y9" i="28" s="1"/>
  <c r="V10" i="28"/>
  <c r="W10" i="28" s="1"/>
  <c r="Y10" i="28" s="1"/>
  <c r="V11" i="28"/>
  <c r="W11" i="28" s="1"/>
  <c r="Y11" i="28" s="1"/>
  <c r="V12" i="28"/>
  <c r="W12" i="28" s="1"/>
  <c r="Y12" i="28" s="1"/>
  <c r="V13" i="28"/>
  <c r="W13" i="28" s="1"/>
  <c r="Y13" i="28" s="1"/>
  <c r="V14" i="28"/>
  <c r="W14" i="28" s="1"/>
  <c r="Y14" i="28" s="1"/>
  <c r="V15" i="28"/>
  <c r="W15" i="28" s="1"/>
  <c r="Y15" i="28" s="1"/>
  <c r="V16" i="28"/>
  <c r="W16" i="28" s="1"/>
  <c r="Y16" i="28" s="1"/>
  <c r="V17" i="28"/>
  <c r="W17" i="28" s="1"/>
  <c r="Y17" i="28" s="1"/>
  <c r="V20" i="28"/>
  <c r="W20" i="28" s="1"/>
  <c r="Y20" i="28" s="1"/>
  <c r="I9" i="28"/>
  <c r="I14" i="28"/>
  <c r="I17" i="28"/>
  <c r="I16" i="28"/>
  <c r="I15" i="28"/>
  <c r="I10" i="28"/>
  <c r="I13" i="28"/>
  <c r="I12" i="28"/>
  <c r="I11" i="28"/>
  <c r="C34" i="28"/>
  <c r="Q31" i="7"/>
  <c r="P100" i="7" l="1"/>
  <c r="O100" i="7"/>
  <c r="F100" i="7"/>
  <c r="K100" i="7"/>
  <c r="J100" i="7"/>
  <c r="I100" i="7"/>
  <c r="M100" i="7"/>
  <c r="N100" i="7"/>
  <c r="H100" i="7"/>
  <c r="E91" i="7"/>
  <c r="E98" i="7" s="1"/>
  <c r="Q81" i="7"/>
  <c r="Q91" i="7" s="1"/>
  <c r="C11" i="30" s="1"/>
  <c r="R31" i="7"/>
  <c r="R19" i="7"/>
  <c r="R29" i="7"/>
  <c r="R30" i="7"/>
  <c r="R28" i="7"/>
  <c r="R27" i="7"/>
  <c r="R25" i="7"/>
  <c r="R26" i="7"/>
  <c r="R23" i="7"/>
  <c r="R24" i="7"/>
  <c r="R21" i="7"/>
  <c r="R22" i="7"/>
  <c r="R20" i="7"/>
  <c r="C6" i="30"/>
  <c r="C8" i="30" s="1"/>
  <c r="C6" i="29"/>
  <c r="Q41" i="7"/>
  <c r="Q97" i="7"/>
  <c r="E101" i="7"/>
  <c r="C13" i="30" l="1"/>
  <c r="C14" i="30" s="1"/>
  <c r="C18" i="30" s="1"/>
  <c r="E9" i="36" s="1"/>
  <c r="E11" i="36" s="1"/>
  <c r="C10" i="29"/>
  <c r="C13" i="29" s="1"/>
  <c r="C24" i="29" s="1"/>
  <c r="C26" i="29" s="1"/>
  <c r="D25" i="29" s="1"/>
  <c r="C36" i="28"/>
  <c r="C37" i="28"/>
  <c r="Q98" i="7"/>
  <c r="E100" i="7"/>
  <c r="C38" i="28" l="1"/>
  <c r="E18" i="36"/>
  <c r="F18" i="36" s="1"/>
  <c r="E22" i="36"/>
  <c r="F22" i="36" s="1"/>
  <c r="E26" i="36"/>
  <c r="F26" i="36" s="1"/>
  <c r="E14" i="36"/>
  <c r="F14" i="36" s="1"/>
  <c r="E102" i="7"/>
  <c r="F101" i="7" s="1"/>
  <c r="H16" i="28" l="1"/>
  <c r="J16" i="28" s="1"/>
  <c r="L16" i="28" s="1"/>
  <c r="H18" i="28"/>
  <c r="J18" i="28" s="1"/>
  <c r="L18" i="28" s="1"/>
  <c r="H19" i="28"/>
  <c r="J19" i="28" s="1"/>
  <c r="L19" i="28" s="1"/>
  <c r="H17" i="28"/>
  <c r="J17" i="28" s="1"/>
  <c r="L17" i="28" s="1"/>
  <c r="H13" i="28"/>
  <c r="J13" i="28" s="1"/>
  <c r="L13" i="28" s="1"/>
  <c r="H20" i="28"/>
  <c r="J20" i="28" s="1"/>
  <c r="L20" i="28" s="1"/>
  <c r="H14" i="28"/>
  <c r="J14" i="28" s="1"/>
  <c r="L14" i="28" s="1"/>
  <c r="H11" i="28"/>
  <c r="J11" i="28" s="1"/>
  <c r="L11" i="28" s="1"/>
  <c r="H9" i="28"/>
  <c r="J9" i="28" s="1"/>
  <c r="L9" i="28" s="1"/>
  <c r="H12" i="28"/>
  <c r="J12" i="28" s="1"/>
  <c r="L12" i="28" s="1"/>
  <c r="C43" i="28"/>
  <c r="H10" i="28"/>
  <c r="J10" i="28" s="1"/>
  <c r="L10" i="28" s="1"/>
  <c r="H15" i="28"/>
  <c r="J15" i="28" s="1"/>
  <c r="L15" i="28" s="1"/>
  <c r="C44" i="28"/>
  <c r="E15" i="36"/>
  <c r="F15" i="36" s="1"/>
  <c r="E23" i="36"/>
  <c r="F23" i="36" s="1"/>
  <c r="F102" i="7"/>
  <c r="G101" i="7" s="1"/>
  <c r="G102" i="7" s="1"/>
  <c r="H101" i="7" s="1"/>
  <c r="H102" i="7" s="1"/>
  <c r="I101" i="7" s="1"/>
  <c r="I102" i="7" s="1"/>
  <c r="J101" i="7" s="1"/>
  <c r="J102" i="7" s="1"/>
  <c r="K101" i="7" s="1"/>
  <c r="K102" i="7" s="1"/>
  <c r="L101" i="7" s="1"/>
  <c r="L102" i="7" s="1"/>
  <c r="M101" i="7" s="1"/>
  <c r="M102" i="7" s="1"/>
  <c r="N101" i="7" s="1"/>
  <c r="N102" i="7" s="1"/>
  <c r="O101" i="7" s="1"/>
  <c r="O102" i="7" s="1"/>
  <c r="P101" i="7" s="1"/>
  <c r="P102" i="7" s="1"/>
  <c r="C6" i="34" l="1"/>
  <c r="D101" i="37"/>
  <c r="D102" i="37" s="1"/>
  <c r="E101" i="37" s="1"/>
  <c r="E102" i="37" s="1"/>
  <c r="F101" i="37" s="1"/>
  <c r="F102" i="37" s="1"/>
  <c r="G101" i="37" s="1"/>
  <c r="E16" i="36"/>
  <c r="F16" i="36" s="1"/>
  <c r="E24" i="36"/>
  <c r="C7" i="34" l="1"/>
  <c r="C19" i="34" s="1"/>
  <c r="E17" i="36"/>
  <c r="F17" i="36" s="1"/>
  <c r="F19" i="36" s="1"/>
  <c r="F24" i="36"/>
  <c r="E25" i="36"/>
  <c r="F25" i="36" s="1"/>
  <c r="F27" i="36" l="1"/>
  <c r="F28" i="36" s="1"/>
  <c r="F29" i="36" l="1"/>
  <c r="G93" i="37"/>
  <c r="D19" i="30"/>
  <c r="D20" i="30" s="1"/>
  <c r="D12" i="29"/>
  <c r="D13" i="29" s="1"/>
  <c r="D24" i="29" s="1"/>
  <c r="D26" i="29" s="1"/>
  <c r="E25" i="29" s="1"/>
  <c r="C20" i="30"/>
  <c r="C25" i="34" s="1"/>
  <c r="P93" i="37" l="1"/>
  <c r="G97" i="37"/>
  <c r="C26" i="34"/>
  <c r="C27" i="34" s="1"/>
  <c r="D25" i="34"/>
  <c r="D26" i="34" l="1"/>
  <c r="D27" i="34" s="1"/>
  <c r="G98" i="37"/>
  <c r="G100" i="37" s="1"/>
  <c r="G102" i="37" s="1"/>
  <c r="H101" i="37" s="1"/>
  <c r="H102" i="37" s="1"/>
  <c r="I101" i="37" s="1"/>
  <c r="I102" i="37" s="1"/>
  <c r="J101" i="37" s="1"/>
  <c r="J102" i="37" s="1"/>
  <c r="K101" i="37" s="1"/>
  <c r="K102" i="37" s="1"/>
  <c r="L101" i="37" s="1"/>
  <c r="L102" i="37" s="1"/>
  <c r="M101" i="37" s="1"/>
  <c r="M102" i="37" s="1"/>
  <c r="N101" i="37" s="1"/>
  <c r="N102" i="37" s="1"/>
  <c r="O101" i="37" s="1"/>
  <c r="O102" i="37" s="1"/>
  <c r="P97" i="37"/>
  <c r="P98" i="37" s="1"/>
  <c r="D101" i="41" l="1"/>
  <c r="D6" i="34"/>
  <c r="D7" i="34" s="1"/>
  <c r="D19" i="34" s="1"/>
  <c r="D94" i="41"/>
  <c r="D97" i="41" s="1"/>
  <c r="D98" i="41" l="1"/>
  <c r="D100" i="41" s="1"/>
  <c r="D102" i="41" s="1"/>
  <c r="E101" i="41" s="1"/>
  <c r="J35" i="40" l="1"/>
  <c r="D36" i="40" s="1"/>
  <c r="E94" i="41" l="1"/>
  <c r="E97" i="41" s="1"/>
  <c r="E98" i="41" s="1"/>
  <c r="E100" i="41" s="1"/>
  <c r="E102" i="41" s="1"/>
  <c r="F101" i="41" s="1"/>
  <c r="J36" i="40" l="1"/>
  <c r="D37" i="40" s="1"/>
  <c r="F94" i="41" l="1"/>
  <c r="F97" i="41" s="1"/>
  <c r="F98" i="41" s="1"/>
  <c r="F100" i="41" s="1"/>
  <c r="F102" i="41" s="1"/>
  <c r="G101" i="41" s="1"/>
  <c r="J37" i="40" l="1"/>
  <c r="D38" i="40" s="1"/>
  <c r="J38" i="40" l="1"/>
  <c r="D39" i="40" s="1"/>
  <c r="G94" i="41"/>
  <c r="H94" i="41" l="1"/>
  <c r="H97" i="41" s="1"/>
  <c r="H98" i="41" s="1"/>
  <c r="H100" i="41" s="1"/>
  <c r="J39" i="40" l="1"/>
  <c r="D40" i="40" s="1"/>
  <c r="I94" i="41" l="1"/>
  <c r="I97" i="41" s="1"/>
  <c r="I98" i="41" s="1"/>
  <c r="I100" i="41" s="1"/>
  <c r="J94" i="41" l="1"/>
  <c r="J97" i="41" s="1"/>
  <c r="J98" i="41" s="1"/>
  <c r="J100" i="41" s="1"/>
  <c r="J40" i="40" l="1"/>
  <c r="D41" i="40" s="1"/>
  <c r="K94" i="41" l="1"/>
  <c r="K97" i="41" s="1"/>
  <c r="K98" i="41" s="1"/>
  <c r="K100" i="41" s="1"/>
  <c r="J41" i="40" l="1"/>
  <c r="D42" i="40" s="1"/>
  <c r="L94" i="41" l="1"/>
  <c r="L97" i="41" s="1"/>
  <c r="L98" i="41" s="1"/>
  <c r="L100" i="41" s="1"/>
  <c r="J42" i="40" l="1"/>
  <c r="D43" i="40" s="1"/>
  <c r="M94" i="41" l="1"/>
  <c r="M97" i="41" s="1"/>
  <c r="M98" i="41" s="1"/>
  <c r="M100" i="41" s="1"/>
  <c r="J43" i="40"/>
  <c r="D44" i="40" s="1"/>
  <c r="N94" i="41" l="1"/>
  <c r="N97" i="41" l="1"/>
  <c r="N98" i="41" s="1"/>
  <c r="N100" i="41" s="1"/>
  <c r="J44" i="40"/>
  <c r="D45" i="40" s="1"/>
  <c r="O94" i="41" l="1"/>
  <c r="O97" i="41" s="1"/>
  <c r="O98" i="41" s="1"/>
  <c r="O100" i="41" s="1"/>
  <c r="E46" i="40"/>
  <c r="G46" i="40"/>
  <c r="J45" i="40" l="1"/>
  <c r="J46" i="40" s="1"/>
  <c r="E21" i="34" s="1"/>
  <c r="E22" i="34" s="1"/>
  <c r="P94" i="41"/>
  <c r="F46" i="40"/>
  <c r="E21" i="29" s="1"/>
  <c r="E23" i="29" s="1"/>
  <c r="E11" i="29"/>
  <c r="E16" i="30"/>
  <c r="E17" i="30" s="1"/>
  <c r="E18" i="30" s="1"/>
  <c r="G9" i="36" s="1"/>
  <c r="G11" i="36" s="1"/>
  <c r="G14" i="36" l="1"/>
  <c r="H14" i="36" s="1"/>
  <c r="G22" i="36"/>
  <c r="H22" i="36" s="1"/>
  <c r="G18" i="36"/>
  <c r="H18" i="36" s="1"/>
  <c r="G26" i="36"/>
  <c r="H26" i="36" s="1"/>
  <c r="G15" i="36" l="1"/>
  <c r="H15" i="36" s="1"/>
  <c r="G23" i="36"/>
  <c r="H23" i="36" s="1"/>
  <c r="G24" i="36" l="1"/>
  <c r="G25" i="36" s="1"/>
  <c r="H25" i="36" s="1"/>
  <c r="G16" i="36"/>
  <c r="H16" i="36" s="1"/>
  <c r="H24" i="36" l="1"/>
  <c r="H27" i="36" s="1"/>
  <c r="G17" i="36"/>
  <c r="H17" i="36" s="1"/>
  <c r="H19" i="36" s="1"/>
  <c r="H28" i="36" l="1"/>
  <c r="E19" i="30" s="1"/>
  <c r="E20" i="30" s="1"/>
  <c r="E25" i="34" s="1"/>
  <c r="E26" i="34" s="1"/>
  <c r="E27" i="34" s="1"/>
  <c r="G93" i="41" l="1"/>
  <c r="G97" i="41" s="1"/>
  <c r="P97" i="41" s="1"/>
  <c r="P98" i="41" s="1"/>
  <c r="H29" i="36"/>
  <c r="E12" i="29"/>
  <c r="E13" i="29" s="1"/>
  <c r="E24" i="29" s="1"/>
  <c r="E26" i="29" s="1"/>
  <c r="G98" i="41" l="1"/>
  <c r="G100" i="41" s="1"/>
  <c r="G102" i="41" s="1"/>
  <c r="H101" i="41" s="1"/>
  <c r="H102" i="41" s="1"/>
  <c r="I101" i="41" s="1"/>
  <c r="I102" i="41" s="1"/>
  <c r="J101" i="41" s="1"/>
  <c r="J102" i="41" s="1"/>
  <c r="K101" i="41" s="1"/>
  <c r="K102" i="41" s="1"/>
  <c r="L101" i="41" s="1"/>
  <c r="L102" i="41" s="1"/>
  <c r="M101" i="41" s="1"/>
  <c r="M102" i="41" s="1"/>
  <c r="N101" i="41" s="1"/>
  <c r="N102" i="41" s="1"/>
  <c r="O101" i="41" s="1"/>
  <c r="O102" i="41" s="1"/>
  <c r="E6" i="34" s="1"/>
  <c r="E7" i="34" s="1"/>
  <c r="E19" i="34" s="1"/>
  <c r="P93" i="41"/>
</calcChain>
</file>

<file path=xl/sharedStrings.xml><?xml version="1.0" encoding="utf-8"?>
<sst xmlns="http://schemas.openxmlformats.org/spreadsheetml/2006/main" count="601" uniqueCount="267">
  <si>
    <t>Item</t>
  </si>
  <si>
    <t>Totals - Check</t>
  </si>
  <si>
    <t>Insurance</t>
  </si>
  <si>
    <t>Month</t>
  </si>
  <si>
    <t>Total</t>
  </si>
  <si>
    <t>Cash Inflow</t>
  </si>
  <si>
    <t>Avg $</t>
  </si>
  <si>
    <t>Total Cash Sales</t>
  </si>
  <si>
    <t>Total Other Cash Inflow</t>
  </si>
  <si>
    <t>Cash Outflow</t>
  </si>
  <si>
    <t>General Expenses</t>
  </si>
  <si>
    <t>Accounting</t>
  </si>
  <si>
    <t>Advertising and promotion</t>
  </si>
  <si>
    <t>Training</t>
  </si>
  <si>
    <t xml:space="preserve">Other Disbursements </t>
  </si>
  <si>
    <t>Office supplies</t>
  </si>
  <si>
    <t>Equipment</t>
  </si>
  <si>
    <t>Owner Contribution</t>
  </si>
  <si>
    <t>Month 1</t>
  </si>
  <si>
    <t>Month 2</t>
  </si>
  <si>
    <t>Month 3</t>
  </si>
  <si>
    <t>Month 4</t>
  </si>
  <si>
    <t>Month 5</t>
  </si>
  <si>
    <t>Month 6</t>
  </si>
  <si>
    <t>Month 7</t>
  </si>
  <si>
    <t>Month 8</t>
  </si>
  <si>
    <t>Month 9</t>
  </si>
  <si>
    <t>Month 10</t>
  </si>
  <si>
    <t>Month 11</t>
  </si>
  <si>
    <t>Month 12</t>
  </si>
  <si>
    <t>% of Revenue</t>
  </si>
  <si>
    <t>Month 0 Start Up</t>
  </si>
  <si>
    <t>Website</t>
  </si>
  <si>
    <t>Subscriptions and memberships</t>
  </si>
  <si>
    <t>Employee(s) wage(s)</t>
  </si>
  <si>
    <t>Contractor(s) pay</t>
  </si>
  <si>
    <t>Bank charges</t>
  </si>
  <si>
    <t>Rate</t>
  </si>
  <si>
    <t>Other benefits</t>
  </si>
  <si>
    <t>Legal fees</t>
  </si>
  <si>
    <t>Loan 1 Repayment</t>
  </si>
  <si>
    <t>Loan 2 Repayment</t>
  </si>
  <si>
    <t>Other Cash Inflow</t>
  </si>
  <si>
    <t>Cash Sales</t>
  </si>
  <si>
    <t>Total General Expenses</t>
  </si>
  <si>
    <t>Total Other Disbursements</t>
  </si>
  <si>
    <t>Leasehold improvements</t>
  </si>
  <si>
    <t>Business licences and permits</t>
  </si>
  <si>
    <t>Premises rent</t>
  </si>
  <si>
    <t>Inventory</t>
  </si>
  <si>
    <t>Percentage Contribution</t>
  </si>
  <si>
    <t>Start-Up Costs</t>
  </si>
  <si>
    <t>Projected Sales</t>
  </si>
  <si>
    <t>TOTAL CASH INFLOW</t>
  </si>
  <si>
    <t>TOTAL CASH OUTFLOW</t>
  </si>
  <si>
    <t>NET CASHFLOW</t>
  </si>
  <si>
    <t>CASH FROM PREVIOUS PERIOD</t>
  </si>
  <si>
    <t>CUMULATIVE CASHFLOW</t>
  </si>
  <si>
    <t>Payment</t>
  </si>
  <si>
    <t>Period</t>
  </si>
  <si>
    <t>Beginning Balance</t>
  </si>
  <si>
    <t>Principal</t>
  </si>
  <si>
    <t>Interest</t>
  </si>
  <si>
    <t>Cumulative Principal</t>
  </si>
  <si>
    <t xml:space="preserve">Cumulative Interest </t>
  </si>
  <si>
    <t>Ending Balance</t>
  </si>
  <si>
    <t>WSIB</t>
  </si>
  <si>
    <t>Mandatory Employment-Related Costs</t>
  </si>
  <si>
    <t>Utilities</t>
  </si>
  <si>
    <t>Year 1</t>
  </si>
  <si>
    <t>Year 2</t>
  </si>
  <si>
    <t>Year 3</t>
  </si>
  <si>
    <t>Loan Details</t>
  </si>
  <si>
    <t>Payment:</t>
  </si>
  <si>
    <t>Term (months):</t>
  </si>
  <si>
    <t>Interest rate (%):</t>
  </si>
  <si>
    <t>Amount:</t>
  </si>
  <si>
    <t>Proposed Financing Amortization Schedule for</t>
  </si>
  <si>
    <t xml:space="preserve"> </t>
  </si>
  <si>
    <t>Cost of Items</t>
  </si>
  <si>
    <t>TOTALS</t>
  </si>
  <si>
    <t>Income Tax Projector</t>
  </si>
  <si>
    <t>Taxable Income</t>
  </si>
  <si>
    <t>on the first</t>
  </si>
  <si>
    <t>on the next</t>
  </si>
  <si>
    <t>+</t>
  </si>
  <si>
    <t>Tax Rate</t>
  </si>
  <si>
    <t>Income Bracket</t>
  </si>
  <si>
    <t>Taxes Owed</t>
  </si>
  <si>
    <t>Your Income in this Bracket</t>
  </si>
  <si>
    <t>Percentage of Taxable Income</t>
  </si>
  <si>
    <t>Total Owner's Draw</t>
  </si>
  <si>
    <t>Break-Even Analysis</t>
  </si>
  <si>
    <t>Cost of Goods Sold</t>
  </si>
  <si>
    <t>Break-Even Analysis Year 1</t>
  </si>
  <si>
    <t>Annual Fixed Costs</t>
  </si>
  <si>
    <t>Break-Even Point in Revenue</t>
  </si>
  <si>
    <t>Product/ Service Category</t>
  </si>
  <si>
    <t>Average Price</t>
  </si>
  <si>
    <t>Revenue</t>
  </si>
  <si>
    <t>Units Sold</t>
  </si>
  <si>
    <t>Avg Price</t>
  </si>
  <si>
    <t>Operations</t>
  </si>
  <si>
    <t>Investments</t>
  </si>
  <si>
    <t>Financing</t>
  </si>
  <si>
    <t>Cash flow from/ for Investments</t>
  </si>
  <si>
    <t>Cash flows from/ for Operations</t>
  </si>
  <si>
    <t>Cash flow from/ for Financing</t>
  </si>
  <si>
    <t>Net cash increase/ decrease</t>
  </si>
  <si>
    <t>Add: cash at beginning of year</t>
  </si>
  <si>
    <t>Gross Profit</t>
  </si>
  <si>
    <t>Net Revenue or Sales</t>
  </si>
  <si>
    <t>Operating Expenses</t>
  </si>
  <si>
    <t>Depreciation Expense</t>
  </si>
  <si>
    <t>Total Operating Expenses</t>
  </si>
  <si>
    <t>Interest Expense</t>
  </si>
  <si>
    <t>Net Other Income and Expenses</t>
  </si>
  <si>
    <t>Income Before Taxes</t>
  </si>
  <si>
    <t>Income Tax</t>
  </si>
  <si>
    <t>Other Income and Expenses</t>
  </si>
  <si>
    <t>Owner's draw</t>
  </si>
  <si>
    <t>Raw materials/ supplies</t>
  </si>
  <si>
    <t>Total Cost of Goods Sold</t>
  </si>
  <si>
    <t>Salvage Value</t>
  </si>
  <si>
    <t>Depreciation per year</t>
  </si>
  <si>
    <t>Effective Life (years)</t>
  </si>
  <si>
    <t>Depreciation Year 1</t>
  </si>
  <si>
    <t>Depreciation Year 2</t>
  </si>
  <si>
    <t>Depreciation Year 3</t>
  </si>
  <si>
    <t>Closing Value Year 1</t>
  </si>
  <si>
    <t>Closing Value Year 2</t>
  </si>
  <si>
    <t>Closing Value Year 3</t>
  </si>
  <si>
    <t>Year 2 Acquisitions</t>
  </si>
  <si>
    <t>Year 1 Acquisitions</t>
  </si>
  <si>
    <t>Year 3 Acquisitions</t>
  </si>
  <si>
    <t>Capital Expenses</t>
  </si>
  <si>
    <t>Total Capital Expenses</t>
  </si>
  <si>
    <t>Capital expense 1</t>
  </si>
  <si>
    <t>Product/ Service-Related Costs</t>
  </si>
  <si>
    <t>Employment-Related Expenses</t>
  </si>
  <si>
    <t>Total Employment-Related Expenses</t>
  </si>
  <si>
    <t>Assets</t>
  </si>
  <si>
    <t>Liabilities</t>
  </si>
  <si>
    <t>Cash</t>
  </si>
  <si>
    <t>Current Assets</t>
  </si>
  <si>
    <t>Furniture and fixtures</t>
  </si>
  <si>
    <t>(Less accumulated depreciation)</t>
  </si>
  <si>
    <t>Net Fixed Assets</t>
  </si>
  <si>
    <t>Long-term debt</t>
  </si>
  <si>
    <t>Start-Up Cost Allocation</t>
  </si>
  <si>
    <t>Owner's Draw</t>
  </si>
  <si>
    <t>Year 1 Total</t>
  </si>
  <si>
    <t>Year 2 Total</t>
  </si>
  <si>
    <t>Year 3 Total</t>
  </si>
  <si>
    <t>TOTAL CAPITAL EXPENDITURES</t>
  </si>
  <si>
    <t>NET INCOME</t>
  </si>
  <si>
    <t>GROSS PROFIT</t>
  </si>
  <si>
    <t>OPERATING PROFIT</t>
  </si>
  <si>
    <t>INCOME BEFORE TAXES</t>
  </si>
  <si>
    <t>TOTAL ASSETS</t>
  </si>
  <si>
    <t>TOTAL LIABILITIES</t>
  </si>
  <si>
    <t>TOTAL LIABILITIES AND EQUITY</t>
  </si>
  <si>
    <t>CASH AT END OF YEAR</t>
  </si>
  <si>
    <t>TOTAL INCOME TAX ESTIMATE</t>
  </si>
  <si>
    <t>Total Federal Tax Estimate</t>
  </si>
  <si>
    <t>Total Provincial Tax Estimate</t>
  </si>
  <si>
    <t>on any amount over</t>
  </si>
  <si>
    <t>Total Taxable Income</t>
  </si>
  <si>
    <t>Projection Worksheet Year 1</t>
  </si>
  <si>
    <t>Owner's Equity</t>
  </si>
  <si>
    <t xml:space="preserve">Year 2 </t>
  </si>
  <si>
    <t>(based on Year 1 income)</t>
  </si>
  <si>
    <t xml:space="preserve"> (based on Year 2 income)</t>
  </si>
  <si>
    <t>Cash receipts: sales of products and services</t>
  </si>
  <si>
    <t>Cash payments: (inventory)</t>
  </si>
  <si>
    <t>Cash payments: (raw materials)</t>
  </si>
  <si>
    <t>Cash payments: (employment-related expenses)</t>
  </si>
  <si>
    <t>Cash payments: (general expenses)</t>
  </si>
  <si>
    <t>Cash payments: (interest)</t>
  </si>
  <si>
    <t>Cash payments: (income tax)</t>
  </si>
  <si>
    <t>Cash payments: (purchase of assets)</t>
  </si>
  <si>
    <t>Cash receipts: owner's contribution</t>
  </si>
  <si>
    <t>Cash receipts: proceeds from borrowing</t>
  </si>
  <si>
    <t>Cash payments: (principal payments on loans)</t>
  </si>
  <si>
    <t>Cash payments: (owner's draw)</t>
  </si>
  <si>
    <t>For year:</t>
  </si>
  <si>
    <t>to</t>
  </si>
  <si>
    <t>Ending Position Year 1</t>
  </si>
  <si>
    <t>Ending Position Year 2</t>
  </si>
  <si>
    <t>Ending Position Year 3</t>
  </si>
  <si>
    <t>Price</t>
  </si>
  <si>
    <t>Actual Year 1 Projection</t>
  </si>
  <si>
    <t>Variable Cost Calculations</t>
  </si>
  <si>
    <t>Variable Cost/ Unit</t>
  </si>
  <si>
    <t>Variable Cost as a % of Revenue</t>
  </si>
  <si>
    <t>Employee-Related Expenses</t>
  </si>
  <si>
    <t>Other Disbursements</t>
  </si>
  <si>
    <t>Break-Even Point in Units Sold</t>
  </si>
  <si>
    <t>Start-Up Acquisitions</t>
  </si>
  <si>
    <t>Start-Up Total</t>
  </si>
  <si>
    <t>Total Fixed Costs</t>
  </si>
  <si>
    <t>Profit</t>
  </si>
  <si>
    <t>Break-Even Analysis Scenario Builder</t>
  </si>
  <si>
    <t>Scenario</t>
  </si>
  <si>
    <t>Graph Data</t>
  </si>
  <si>
    <t>Unit Increment X Axis:</t>
  </si>
  <si>
    <t>Total Units</t>
  </si>
  <si>
    <t>Total Costs</t>
  </si>
  <si>
    <t>Total Revenue</t>
  </si>
  <si>
    <t>Ttl Variable Costs</t>
  </si>
  <si>
    <t>Break-Even Analysis Data</t>
  </si>
  <si>
    <t>Annual Variable Costs</t>
  </si>
  <si>
    <t>DISCLAIMER: This Income Tax Projector is to be used as a rough estimate ONLY, using personal tax rates, not corporate tax rates. Calculations are based on fiscal year, not calendar year (as required by CRA). Do not use this calculator for actual tax calculations.</t>
  </si>
  <si>
    <t>Debit/ credit service expense</t>
  </si>
  <si>
    <t>Projection Worksheet Year 2</t>
  </si>
  <si>
    <t>Business Name Here</t>
  </si>
  <si>
    <t>Capital expense 2</t>
  </si>
  <si>
    <t>Capital expense 3</t>
  </si>
  <si>
    <t>General expense 1</t>
  </si>
  <si>
    <t>General expense 2</t>
  </si>
  <si>
    <t>General expense 3</t>
  </si>
  <si>
    <t>MM/YYYY</t>
  </si>
  <si>
    <t>Product/ Service 1</t>
  </si>
  <si>
    <t>Product/ Service 2</t>
  </si>
  <si>
    <t>Product/ Service 3</t>
  </si>
  <si>
    <t>Product/ Service 4</t>
  </si>
  <si>
    <t>Product/ Service 5</t>
  </si>
  <si>
    <t>Product/ Service 6</t>
  </si>
  <si>
    <t>Product/ Service 7</t>
  </si>
  <si>
    <t>Product/ Service 8</t>
  </si>
  <si>
    <t>Product/ Service 9</t>
  </si>
  <si>
    <t>Product/ Service 10</t>
  </si>
  <si>
    <t>Operating expense 1</t>
  </si>
  <si>
    <t>Operating expense 2</t>
  </si>
  <si>
    <t>Operating expense 3</t>
  </si>
  <si>
    <t>Capital Expenditures Depreciation Schedule</t>
  </si>
  <si>
    <t>Cash Flow Statement (projection)</t>
  </si>
  <si>
    <t>Income Statement (projection)</t>
  </si>
  <si>
    <t>Balance Sheet (projection)</t>
  </si>
  <si>
    <t>Capital expense 4</t>
  </si>
  <si>
    <t>Capital expense 5</t>
  </si>
  <si>
    <t>General expense 4</t>
  </si>
  <si>
    <t>General expense 5</t>
  </si>
  <si>
    <t>Total Product/Service-Related Costs</t>
  </si>
  <si>
    <t>Product/ Service 11</t>
  </si>
  <si>
    <t>Product/ Service 12</t>
  </si>
  <si>
    <t>Loans</t>
  </si>
  <si>
    <t>Grants</t>
  </si>
  <si>
    <t>Loan 1</t>
  </si>
  <si>
    <t>Loan 2</t>
  </si>
  <si>
    <t>Grant 1</t>
  </si>
  <si>
    <t>Grant 2</t>
  </si>
  <si>
    <t>Loan 3</t>
  </si>
  <si>
    <t>Grant 3</t>
  </si>
  <si>
    <t>Cash receipts: proceeds from grants</t>
  </si>
  <si>
    <t>Retained earnings</t>
  </si>
  <si>
    <t>OWNER'S EQUITY</t>
  </si>
  <si>
    <t>Owner's contribution &amp; grants (minus owner's drawings)</t>
  </si>
  <si>
    <t>Payment start period:</t>
  </si>
  <si>
    <t>Projection Worksheet Year 3</t>
  </si>
  <si>
    <t>Employment Insurance - 2022 rates</t>
  </si>
  <si>
    <t>Canada Pension Plan - 2022 rates</t>
  </si>
  <si>
    <t>Vacation Pay 2022</t>
  </si>
  <si>
    <t>Loan 3 Repayment</t>
  </si>
  <si>
    <t>Federal Tax Rates (2025)</t>
  </si>
  <si>
    <t>Provincial Tax Rates (2025)</t>
  </si>
  <si>
    <t>Income Tax (rough estimate only based on 2025 personal income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</si>
</sst>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0.0%"/>
    <numFmt numFmtId="165" formatCode="mmm\-yyyy"/>
    <numFmt numFmtId="166" formatCode="_(&quot;$&quot;* #,##0_);_(&quot;$&quot;* \(#,##0\);_(&quot;$&quot;* &quot;-&quot;??_);_(@_)"/>
  </numFmts>
  <fonts count="22" x14ac:knownFonts="1">
    <font>
      <sz val="10"/>
      <name val="Arial"/>
      <charset val="204"/>
    </font>
    <font>
      <sz val="10"/>
      <name val="Arial"/>
      <family val="2"/>
    </font>
    <font>
      <b/>
      <sz val="14"/>
      <name val="Arial"/>
      <family val="2"/>
      <charset val="204"/>
    </font>
    <font>
      <sz val="10"/>
      <name val="Arial"/>
      <family val="2"/>
    </font>
    <font>
      <b/>
      <sz val="10"/>
      <name val="Arial"/>
      <family val="2"/>
      <charset val="204"/>
    </font>
    <font>
      <b/>
      <i/>
      <sz val="10"/>
      <name val="Arial"/>
      <family val="2"/>
      <charset val="204"/>
    </font>
    <font>
      <b/>
      <sz val="10"/>
      <name val="Arial"/>
      <family val="2"/>
    </font>
    <font>
      <u/>
      <sz val="10"/>
      <color theme="10"/>
      <name val="Arial"/>
      <family val="2"/>
    </font>
    <font>
      <sz val="10"/>
      <color theme="1"/>
      <name val="Arial"/>
      <family val="2"/>
      <charset val="204"/>
    </font>
    <font>
      <b/>
      <sz val="10"/>
      <color theme="0"/>
      <name val="Arial"/>
      <family val="2"/>
      <charset val="204"/>
    </font>
    <font>
      <sz val="10"/>
      <name val="Arial"/>
      <family val="2"/>
      <charset val="204"/>
    </font>
    <font>
      <sz val="10"/>
      <name val="Arial"/>
      <family val="2"/>
    </font>
    <font>
      <sz val="10"/>
      <color theme="0"/>
      <name val="Arial"/>
      <family val="2"/>
      <charset val="204"/>
    </font>
    <font>
      <b/>
      <sz val="10"/>
      <color theme="0"/>
      <name val="Arial"/>
      <family val="2"/>
    </font>
    <font>
      <b/>
      <sz val="9"/>
      <name val="Arial"/>
      <family val="2"/>
      <charset val="204"/>
    </font>
    <font>
      <sz val="9"/>
      <name val="Arial"/>
      <family val="2"/>
      <charset val="204"/>
    </font>
    <font>
      <sz val="10"/>
      <color theme="0"/>
      <name val="Arial"/>
      <family val="2"/>
    </font>
    <font>
      <sz val="8"/>
      <name val="Arial"/>
      <family val="2"/>
    </font>
    <font>
      <sz val="10"/>
      <name val="Courier"/>
    </font>
    <font>
      <sz val="20"/>
      <name val="Arial"/>
      <family val="2"/>
    </font>
    <font>
      <sz val="10"/>
      <color indexed="9"/>
      <name val="Arial"/>
      <family val="2"/>
    </font>
    <font>
      <b/>
      <sz val="11"/>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6FAFDF"/>
        <bgColor indexed="64"/>
      </patternFill>
    </fill>
    <fill>
      <patternFill patternType="solid">
        <fgColor rgb="FF58595B"/>
        <bgColor indexed="64"/>
      </patternFill>
    </fill>
    <fill>
      <patternFill patternType="solid">
        <fgColor rgb="FFBAD9F0"/>
        <bgColor indexed="64"/>
      </patternFill>
    </fill>
    <fill>
      <patternFill patternType="solid">
        <fgColor rgb="FF2D86C9"/>
        <bgColor indexed="64"/>
      </patternFill>
    </fill>
    <fill>
      <patternFill patternType="solid">
        <fgColor rgb="FFC6C7C8"/>
        <bgColor indexed="64"/>
      </patternFill>
    </fill>
    <fill>
      <patternFill patternType="solid">
        <fgColor theme="0" tint="-0.14999847407452621"/>
        <bgColor indexed="64"/>
      </patternFill>
    </fill>
  </fills>
  <borders count="6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s>
  <cellStyleXfs count="7">
    <xf numFmtId="0" fontId="0" fillId="0" borderId="0"/>
    <xf numFmtId="0" fontId="7" fillId="0" borderId="0" applyNumberFormat="0" applyFill="0" applyBorder="0" applyAlignment="0" applyProtection="0"/>
    <xf numFmtId="0" fontId="3" fillId="0" borderId="0"/>
    <xf numFmtId="9" fontId="1" fillId="0" borderId="0" applyFont="0" applyFill="0" applyBorder="0" applyAlignment="0" applyProtection="0"/>
    <xf numFmtId="9" fontId="3" fillId="0" borderId="0" applyFont="0" applyFill="0" applyBorder="0" applyAlignment="0" applyProtection="0"/>
    <xf numFmtId="44" fontId="11" fillId="0" borderId="0" applyFont="0" applyFill="0" applyBorder="0" applyAlignment="0" applyProtection="0"/>
    <xf numFmtId="0" fontId="18" fillId="0" borderId="0"/>
  </cellStyleXfs>
  <cellXfs count="485">
    <xf numFmtId="0" fontId="0" fillId="0" borderId="0" xfId="0"/>
    <xf numFmtId="0" fontId="3" fillId="2" borderId="0" xfId="0" applyFont="1" applyFill="1" applyBorder="1" applyAlignment="1">
      <alignment wrapText="1"/>
    </xf>
    <xf numFmtId="0" fontId="3" fillId="2" borderId="0" xfId="0" applyFont="1" applyFill="1" applyBorder="1"/>
    <xf numFmtId="0" fontId="4" fillId="2" borderId="0" xfId="0" applyFont="1" applyFill="1"/>
    <xf numFmtId="0" fontId="3" fillId="2" borderId="0" xfId="0" applyFont="1" applyFill="1"/>
    <xf numFmtId="9" fontId="3" fillId="2" borderId="0" xfId="3" applyFont="1" applyFill="1"/>
    <xf numFmtId="0" fontId="3" fillId="2" borderId="0" xfId="0" applyFont="1" applyFill="1" applyAlignment="1">
      <alignment wrapText="1"/>
    </xf>
    <xf numFmtId="0" fontId="3" fillId="2" borderId="0" xfId="0" applyFont="1" applyFill="1" applyAlignment="1">
      <alignment horizontal="right" wrapText="1"/>
    </xf>
    <xf numFmtId="0" fontId="1" fillId="2" borderId="0" xfId="0" applyFont="1" applyFill="1" applyBorder="1"/>
    <xf numFmtId="38" fontId="1" fillId="2" borderId="0" xfId="0" applyNumberFormat="1" applyFont="1" applyFill="1" applyBorder="1" applyAlignment="1">
      <alignment horizontal="center"/>
    </xf>
    <xf numFmtId="6" fontId="1" fillId="2" borderId="0" xfId="0" applyNumberFormat="1" applyFont="1" applyFill="1" applyBorder="1" applyAlignment="1">
      <alignment horizontal="right"/>
    </xf>
    <xf numFmtId="38" fontId="1" fillId="2" borderId="0" xfId="0" applyNumberFormat="1" applyFont="1" applyFill="1" applyBorder="1"/>
    <xf numFmtId="38" fontId="4" fillId="2" borderId="0" xfId="0" applyNumberFormat="1" applyFont="1" applyFill="1"/>
    <xf numFmtId="0" fontId="1" fillId="2" borderId="0" xfId="0" applyFont="1" applyFill="1"/>
    <xf numFmtId="38" fontId="1" fillId="2" borderId="0" xfId="0" applyNumberFormat="1" applyFont="1" applyFill="1"/>
    <xf numFmtId="6" fontId="4" fillId="2" borderId="0" xfId="0" applyNumberFormat="1" applyFont="1" applyFill="1"/>
    <xf numFmtId="38" fontId="4" fillId="0" borderId="0" xfId="0" applyNumberFormat="1" applyFont="1" applyFill="1"/>
    <xf numFmtId="0" fontId="4" fillId="0" borderId="0" xfId="0" applyNumberFormat="1" applyFont="1" applyFill="1"/>
    <xf numFmtId="0" fontId="1" fillId="2" borderId="0" xfId="0" applyFont="1" applyFill="1" applyAlignment="1">
      <alignment horizontal="right"/>
    </xf>
    <xf numFmtId="0" fontId="0" fillId="2" borderId="0" xfId="0" applyFill="1" applyAlignment="1">
      <alignment horizontal="right"/>
    </xf>
    <xf numFmtId="10" fontId="3" fillId="3" borderId="5" xfId="0" applyNumberFormat="1" applyFont="1" applyFill="1" applyBorder="1" applyAlignment="1" applyProtection="1">
      <alignment horizontal="right"/>
      <protection locked="0"/>
    </xf>
    <xf numFmtId="0" fontId="1" fillId="3" borderId="4" xfId="0" applyFont="1" applyFill="1" applyBorder="1" applyAlignment="1" applyProtection="1">
      <alignment horizontal="left" indent="2"/>
      <protection locked="0"/>
    </xf>
    <xf numFmtId="0" fontId="1" fillId="3" borderId="8" xfId="0" applyFont="1" applyFill="1" applyBorder="1" applyAlignment="1" applyProtection="1">
      <alignment horizontal="left"/>
      <protection locked="0"/>
    </xf>
    <xf numFmtId="0" fontId="1" fillId="3" borderId="4" xfId="0" applyFont="1" applyFill="1" applyBorder="1" applyAlignment="1" applyProtection="1">
      <alignment horizontal="left" wrapText="1"/>
      <protection locked="0"/>
    </xf>
    <xf numFmtId="0" fontId="1" fillId="2" borderId="4" xfId="0" applyFont="1" applyFill="1" applyBorder="1" applyAlignment="1" applyProtection="1">
      <alignment horizontal="left"/>
      <protection locked="0"/>
    </xf>
    <xf numFmtId="0" fontId="2" fillId="2" borderId="0" xfId="0" applyFont="1" applyFill="1" applyBorder="1" applyProtection="1"/>
    <xf numFmtId="38" fontId="1" fillId="2" borderId="0" xfId="0" applyNumberFormat="1" applyFont="1" applyFill="1" applyBorder="1" applyAlignment="1" applyProtection="1">
      <alignment horizontal="center"/>
    </xf>
    <xf numFmtId="0" fontId="1" fillId="2" borderId="0" xfId="0" applyFont="1" applyFill="1" applyBorder="1" applyProtection="1"/>
    <xf numFmtId="6" fontId="1" fillId="2" borderId="0" xfId="0" applyNumberFormat="1" applyFont="1" applyFill="1" applyBorder="1" applyAlignment="1" applyProtection="1">
      <alignment horizontal="right"/>
    </xf>
    <xf numFmtId="38" fontId="9" fillId="7" borderId="28" xfId="0" applyNumberFormat="1" applyFont="1" applyFill="1" applyBorder="1" applyAlignment="1" applyProtection="1">
      <alignment horizontal="center"/>
      <protection locked="0"/>
    </xf>
    <xf numFmtId="0" fontId="3" fillId="6" borderId="4" xfId="0" applyFont="1" applyFill="1" applyBorder="1" applyAlignment="1" applyProtection="1">
      <alignment horizontal="left"/>
    </xf>
    <xf numFmtId="0" fontId="1" fillId="0" borderId="0" xfId="0" applyFont="1"/>
    <xf numFmtId="0" fontId="1" fillId="3" borderId="0" xfId="0" applyFont="1" applyFill="1"/>
    <xf numFmtId="0" fontId="0" fillId="3" borderId="0" xfId="0" applyFill="1"/>
    <xf numFmtId="165" fontId="1" fillId="3" borderId="2" xfId="0" applyNumberFormat="1" applyFont="1" applyFill="1" applyBorder="1" applyProtection="1">
      <protection locked="0"/>
    </xf>
    <xf numFmtId="0" fontId="1" fillId="2" borderId="0" xfId="0" applyFont="1" applyFill="1" applyProtection="1"/>
    <xf numFmtId="0" fontId="1" fillId="2" borderId="0" xfId="0" applyFont="1" applyFill="1" applyAlignment="1" applyProtection="1">
      <alignment horizontal="right"/>
    </xf>
    <xf numFmtId="38" fontId="1" fillId="2" borderId="0" xfId="0" applyNumberFormat="1" applyFont="1" applyFill="1" applyProtection="1"/>
    <xf numFmtId="0" fontId="4" fillId="2" borderId="0" xfId="0" applyFont="1" applyFill="1" applyBorder="1" applyAlignment="1" applyProtection="1">
      <alignment horizontal="left"/>
    </xf>
    <xf numFmtId="0" fontId="1" fillId="3" borderId="0" xfId="0" applyFont="1" applyFill="1" applyProtection="1"/>
    <xf numFmtId="0" fontId="0" fillId="3" borderId="0" xfId="0" applyFill="1" applyProtection="1"/>
    <xf numFmtId="44" fontId="1" fillId="6" borderId="2" xfId="0" applyNumberFormat="1" applyFont="1" applyFill="1" applyBorder="1" applyProtection="1"/>
    <xf numFmtId="0" fontId="1" fillId="3" borderId="0" xfId="0" applyFont="1" applyFill="1" applyBorder="1" applyProtection="1"/>
    <xf numFmtId="165" fontId="1" fillId="3" borderId="3" xfId="0" applyNumberFormat="1" applyFont="1" applyFill="1" applyBorder="1" applyProtection="1">
      <protection locked="0"/>
    </xf>
    <xf numFmtId="44" fontId="1" fillId="6" borderId="3" xfId="0" applyNumberFormat="1" applyFont="1" applyFill="1" applyBorder="1" applyProtection="1"/>
    <xf numFmtId="165" fontId="1" fillId="3" borderId="10" xfId="0" applyNumberFormat="1" applyFont="1" applyFill="1" applyBorder="1" applyProtection="1">
      <protection locked="0"/>
    </xf>
    <xf numFmtId="0" fontId="13" fillId="7" borderId="28" xfId="0" applyFont="1" applyFill="1" applyBorder="1" applyAlignment="1" applyProtection="1">
      <alignment horizontal="center" vertical="center" wrapText="1"/>
    </xf>
    <xf numFmtId="0" fontId="13" fillId="7" borderId="29" xfId="0" applyFont="1" applyFill="1" applyBorder="1" applyAlignment="1" applyProtection="1">
      <alignment horizontal="center" vertical="center" wrapText="1"/>
    </xf>
    <xf numFmtId="0" fontId="6" fillId="7" borderId="0" xfId="0" applyFont="1" applyFill="1" applyBorder="1" applyAlignment="1" applyProtection="1">
      <alignment horizontal="left" vertical="center"/>
    </xf>
    <xf numFmtId="0" fontId="1" fillId="0" borderId="0" xfId="0" applyFont="1" applyAlignment="1"/>
    <xf numFmtId="6" fontId="4" fillId="2" borderId="0" xfId="0" applyNumberFormat="1" applyFont="1" applyFill="1" applyProtection="1"/>
    <xf numFmtId="38" fontId="1" fillId="2" borderId="0" xfId="0" applyNumberFormat="1" applyFont="1" applyFill="1" applyBorder="1" applyProtection="1"/>
    <xf numFmtId="0" fontId="4" fillId="0" borderId="0" xfId="0" applyNumberFormat="1" applyFont="1" applyFill="1" applyProtection="1"/>
    <xf numFmtId="0" fontId="9" fillId="7" borderId="26" xfId="0" applyNumberFormat="1" applyFont="1" applyFill="1" applyBorder="1" applyAlignment="1" applyProtection="1">
      <alignment horizontal="right"/>
    </xf>
    <xf numFmtId="0" fontId="9" fillId="7" borderId="27" xfId="0" applyNumberFormat="1" applyFont="1" applyFill="1" applyBorder="1" applyAlignment="1" applyProtection="1">
      <alignment horizontal="center" wrapText="1"/>
    </xf>
    <xf numFmtId="0" fontId="9" fillId="7" borderId="27" xfId="0" applyNumberFormat="1" applyFont="1" applyFill="1" applyBorder="1" applyAlignment="1" applyProtection="1">
      <alignment horizontal="right"/>
    </xf>
    <xf numFmtId="6" fontId="9" fillId="7" borderId="29" xfId="0" applyNumberFormat="1" applyFont="1" applyFill="1" applyBorder="1" applyAlignment="1" applyProtection="1">
      <alignment horizontal="center"/>
    </xf>
    <xf numFmtId="38" fontId="4" fillId="0" borderId="0" xfId="0" applyNumberFormat="1" applyFont="1" applyFill="1" applyProtection="1"/>
    <xf numFmtId="0" fontId="4" fillId="2" borderId="0" xfId="0" applyFont="1" applyFill="1" applyProtection="1"/>
    <xf numFmtId="0" fontId="9" fillId="5" borderId="30" xfId="0" applyFont="1" applyFill="1" applyBorder="1" applyProtection="1"/>
    <xf numFmtId="0" fontId="9" fillId="5" borderId="31" xfId="0" applyFont="1" applyFill="1" applyBorder="1" applyAlignment="1" applyProtection="1">
      <alignment horizontal="right"/>
    </xf>
    <xf numFmtId="0" fontId="9" fillId="5" borderId="31" xfId="0" applyFont="1" applyFill="1" applyBorder="1" applyAlignment="1" applyProtection="1">
      <alignment horizontal="center"/>
    </xf>
    <xf numFmtId="38" fontId="12" fillId="5" borderId="31" xfId="0" applyNumberFormat="1" applyFont="1" applyFill="1" applyBorder="1" applyProtection="1"/>
    <xf numFmtId="6" fontId="9" fillId="5" borderId="32" xfId="0" applyNumberFormat="1" applyFont="1" applyFill="1" applyBorder="1" applyProtection="1"/>
    <xf numFmtId="38" fontId="4" fillId="2" borderId="0" xfId="0" applyNumberFormat="1" applyFont="1" applyFill="1" applyProtection="1"/>
    <xf numFmtId="0" fontId="0" fillId="6" borderId="1" xfId="0" applyFont="1" applyFill="1" applyBorder="1" applyAlignment="1" applyProtection="1">
      <alignment horizontal="right"/>
    </xf>
    <xf numFmtId="2" fontId="3" fillId="6" borderId="1" xfId="0" applyNumberFormat="1" applyFont="1" applyFill="1" applyBorder="1" applyAlignment="1" applyProtection="1">
      <alignment horizontal="right"/>
    </xf>
    <xf numFmtId="2" fontId="3" fillId="6" borderId="5" xfId="0" applyNumberFormat="1" applyFont="1" applyFill="1" applyBorder="1" applyAlignment="1" applyProtection="1">
      <alignment horizontal="right"/>
    </xf>
    <xf numFmtId="0" fontId="9" fillId="5" borderId="33" xfId="0" applyFont="1" applyFill="1" applyBorder="1" applyProtection="1"/>
    <xf numFmtId="0" fontId="9" fillId="5" borderId="34" xfId="0" applyFont="1" applyFill="1" applyBorder="1" applyAlignment="1" applyProtection="1">
      <alignment horizontal="right"/>
    </xf>
    <xf numFmtId="0" fontId="9" fillId="5" borderId="34" xfId="0" applyFont="1" applyFill="1" applyBorder="1" applyAlignment="1" applyProtection="1">
      <alignment horizontal="center"/>
    </xf>
    <xf numFmtId="38" fontId="12" fillId="5" borderId="34" xfId="0" applyNumberFormat="1" applyFont="1" applyFill="1" applyBorder="1" applyProtection="1"/>
    <xf numFmtId="6" fontId="9" fillId="5" borderId="35" xfId="0" applyNumberFormat="1" applyFont="1" applyFill="1" applyBorder="1" applyProtection="1"/>
    <xf numFmtId="0" fontId="6" fillId="4" borderId="19" xfId="0" applyFont="1" applyFill="1" applyBorder="1" applyProtection="1"/>
    <xf numFmtId="0" fontId="5" fillId="4" borderId="16" xfId="0" applyFont="1" applyFill="1" applyBorder="1" applyAlignment="1" applyProtection="1">
      <alignment horizontal="right"/>
    </xf>
    <xf numFmtId="6" fontId="4" fillId="4" borderId="16" xfId="0" applyNumberFormat="1" applyFont="1" applyFill="1" applyBorder="1" applyProtection="1"/>
    <xf numFmtId="6" fontId="1" fillId="4" borderId="16" xfId="0" applyNumberFormat="1" applyFont="1" applyFill="1" applyBorder="1" applyProtection="1"/>
    <xf numFmtId="6" fontId="4" fillId="4" borderId="25" xfId="0" applyNumberFormat="1" applyFont="1" applyFill="1" applyBorder="1" applyProtection="1"/>
    <xf numFmtId="0" fontId="3" fillId="6" borderId="8" xfId="0" applyFont="1" applyFill="1" applyBorder="1" applyAlignment="1" applyProtection="1">
      <alignment horizontal="left"/>
    </xf>
    <xf numFmtId="0" fontId="4" fillId="8" borderId="4" xfId="0" applyFont="1" applyFill="1" applyBorder="1" applyAlignment="1" applyProtection="1">
      <alignment horizontal="right"/>
    </xf>
    <xf numFmtId="0" fontId="3" fillId="6" borderId="4" xfId="0" applyFont="1" applyFill="1" applyBorder="1" applyAlignment="1" applyProtection="1">
      <alignment horizontal="left" wrapText="1"/>
    </xf>
    <xf numFmtId="6" fontId="3" fillId="6" borderId="5" xfId="0" applyNumberFormat="1" applyFont="1" applyFill="1" applyBorder="1" applyAlignment="1" applyProtection="1">
      <alignment horizontal="left"/>
    </xf>
    <xf numFmtId="0" fontId="4" fillId="8" borderId="9" xfId="0" applyFont="1" applyFill="1" applyBorder="1" applyAlignment="1" applyProtection="1">
      <alignment horizontal="right"/>
    </xf>
    <xf numFmtId="164" fontId="1" fillId="2" borderId="0" xfId="0" applyNumberFormat="1" applyFont="1" applyFill="1" applyProtection="1"/>
    <xf numFmtId="0" fontId="1" fillId="6" borderId="4" xfId="0" applyFont="1" applyFill="1" applyBorder="1" applyAlignment="1" applyProtection="1">
      <alignment horizontal="left"/>
    </xf>
    <xf numFmtId="0" fontId="3" fillId="6" borderId="5" xfId="0" applyFont="1" applyFill="1" applyBorder="1" applyAlignment="1" applyProtection="1">
      <alignment horizontal="right"/>
    </xf>
    <xf numFmtId="6" fontId="6" fillId="6" borderId="5" xfId="0" applyNumberFormat="1" applyFont="1" applyFill="1" applyBorder="1" applyAlignment="1" applyProtection="1">
      <alignment horizontal="center"/>
    </xf>
    <xf numFmtId="0" fontId="1" fillId="6" borderId="4" xfId="0" applyFont="1" applyFill="1" applyBorder="1" applyAlignment="1" applyProtection="1">
      <alignment horizontal="left" indent="2"/>
    </xf>
    <xf numFmtId="10" fontId="3" fillId="6" borderId="5" xfId="0" applyNumberFormat="1" applyFont="1" applyFill="1" applyBorder="1" applyAlignment="1" applyProtection="1">
      <alignment horizontal="right"/>
    </xf>
    <xf numFmtId="164" fontId="1" fillId="2" borderId="0" xfId="0" applyNumberFormat="1" applyFont="1" applyFill="1" applyBorder="1" applyProtection="1"/>
    <xf numFmtId="38" fontId="1" fillId="3" borderId="0" xfId="0" applyNumberFormat="1" applyFont="1" applyFill="1" applyProtection="1"/>
    <xf numFmtId="0" fontId="3" fillId="2" borderId="0" xfId="0" applyFont="1" applyFill="1" applyProtection="1"/>
    <xf numFmtId="0" fontId="3" fillId="2" borderId="0" xfId="0" applyFont="1" applyFill="1" applyAlignment="1" applyProtection="1">
      <alignment horizontal="right"/>
    </xf>
    <xf numFmtId="49" fontId="1" fillId="0" borderId="0" xfId="0" applyNumberFormat="1" applyFont="1" applyAlignment="1"/>
    <xf numFmtId="49" fontId="1" fillId="2" borderId="0" xfId="0" applyNumberFormat="1" applyFont="1" applyFill="1"/>
    <xf numFmtId="49" fontId="1" fillId="2" borderId="0" xfId="3" applyNumberFormat="1" applyFont="1" applyFill="1"/>
    <xf numFmtId="0" fontId="2" fillId="3" borderId="0" xfId="0" applyFont="1" applyFill="1" applyBorder="1" applyProtection="1"/>
    <xf numFmtId="0" fontId="4" fillId="3" borderId="0" xfId="0" applyFont="1" applyFill="1" applyBorder="1" applyAlignment="1" applyProtection="1">
      <alignment horizontal="left"/>
    </xf>
    <xf numFmtId="0" fontId="2" fillId="2" borderId="0" xfId="0" applyFont="1" applyFill="1" applyBorder="1" applyProtection="1">
      <protection locked="0"/>
    </xf>
    <xf numFmtId="0" fontId="0" fillId="0" borderId="0" xfId="0" applyFill="1"/>
    <xf numFmtId="0" fontId="6" fillId="0" borderId="0" xfId="0" applyFont="1" applyFill="1" applyBorder="1" applyAlignment="1" applyProtection="1">
      <alignment horizontal="left" vertical="center"/>
    </xf>
    <xf numFmtId="44" fontId="0" fillId="6" borderId="7" xfId="0" applyNumberFormat="1" applyFill="1" applyBorder="1"/>
    <xf numFmtId="0" fontId="6" fillId="0" borderId="0" xfId="0" applyFont="1"/>
    <xf numFmtId="0" fontId="0" fillId="0" borderId="0" xfId="0" applyBorder="1"/>
    <xf numFmtId="0" fontId="3" fillId="3" borderId="0" xfId="0" applyFont="1" applyFill="1"/>
    <xf numFmtId="0" fontId="3" fillId="3" borderId="0" xfId="0" applyFont="1" applyFill="1" applyBorder="1"/>
    <xf numFmtId="0" fontId="1" fillId="2" borderId="0" xfId="0" applyFont="1" applyFill="1" applyBorder="1" applyAlignment="1">
      <alignment horizontal="left"/>
    </xf>
    <xf numFmtId="0" fontId="6" fillId="6" borderId="4" xfId="0" applyFont="1" applyFill="1" applyBorder="1" applyAlignment="1" applyProtection="1">
      <alignment horizontal="left"/>
    </xf>
    <xf numFmtId="0" fontId="4" fillId="8" borderId="40" xfId="0" applyFont="1" applyFill="1" applyBorder="1" applyAlignment="1" applyProtection="1">
      <alignment horizontal="right"/>
    </xf>
    <xf numFmtId="44" fontId="3" fillId="2" borderId="0" xfId="0" applyNumberFormat="1" applyFont="1" applyFill="1" applyAlignment="1">
      <alignment wrapText="1"/>
    </xf>
    <xf numFmtId="44" fontId="3" fillId="2" borderId="0" xfId="0" applyNumberFormat="1" applyFont="1" applyFill="1" applyBorder="1" applyAlignment="1">
      <alignment wrapText="1"/>
    </xf>
    <xf numFmtId="49" fontId="4" fillId="2" borderId="0" xfId="0" applyNumberFormat="1" applyFont="1" applyFill="1" applyBorder="1" applyAlignment="1">
      <alignment horizontal="center" vertical="center" wrapText="1"/>
    </xf>
    <xf numFmtId="166" fontId="4" fillId="2" borderId="0" xfId="0" applyNumberFormat="1" applyFont="1" applyFill="1" applyBorder="1" applyAlignment="1">
      <alignment horizontal="center" wrapText="1"/>
    </xf>
    <xf numFmtId="166" fontId="9" fillId="3" borderId="0" xfId="0" applyNumberFormat="1" applyFont="1" applyFill="1" applyBorder="1" applyAlignment="1">
      <alignment wrapText="1"/>
    </xf>
    <xf numFmtId="9" fontId="12" fillId="2" borderId="0" xfId="3" applyFont="1" applyFill="1" applyBorder="1" applyAlignment="1">
      <alignment wrapText="1"/>
    </xf>
    <xf numFmtId="0" fontId="1" fillId="3" borderId="4" xfId="0" applyFont="1" applyFill="1" applyBorder="1" applyAlignment="1" applyProtection="1">
      <alignment horizontal="left"/>
      <protection locked="0"/>
    </xf>
    <xf numFmtId="0" fontId="3" fillId="3" borderId="4" xfId="0" applyFont="1" applyFill="1" applyBorder="1" applyAlignment="1" applyProtection="1">
      <alignment horizontal="left"/>
      <protection locked="0"/>
    </xf>
    <xf numFmtId="0" fontId="6" fillId="8" borderId="9" xfId="0" applyFont="1" applyFill="1" applyBorder="1" applyAlignment="1" applyProtection="1">
      <alignment horizontal="right"/>
      <protection locked="0"/>
    </xf>
    <xf numFmtId="166" fontId="4" fillId="5" borderId="17" xfId="0" applyNumberFormat="1" applyFont="1" applyFill="1" applyBorder="1" applyAlignment="1">
      <alignment horizontal="center" wrapText="1"/>
    </xf>
    <xf numFmtId="0" fontId="9" fillId="7" borderId="26" xfId="0" applyFont="1" applyFill="1" applyBorder="1" applyAlignment="1">
      <alignment horizontal="center" vertical="center"/>
    </xf>
    <xf numFmtId="49" fontId="9" fillId="7" borderId="29" xfId="0" applyNumberFormat="1" applyFont="1" applyFill="1" applyBorder="1" applyAlignment="1">
      <alignment horizontal="center" vertical="center" wrapText="1"/>
    </xf>
    <xf numFmtId="49" fontId="9" fillId="7" borderId="48" xfId="0" applyNumberFormat="1" applyFont="1" applyFill="1" applyBorder="1" applyAlignment="1">
      <alignment horizontal="center" vertical="center" wrapText="1"/>
    </xf>
    <xf numFmtId="166" fontId="3" fillId="3" borderId="7" xfId="0" applyNumberFormat="1" applyFont="1" applyFill="1" applyBorder="1" applyAlignment="1" applyProtection="1">
      <alignment wrapText="1"/>
      <protection locked="0"/>
    </xf>
    <xf numFmtId="166" fontId="3" fillId="3" borderId="4" xfId="0" applyNumberFormat="1" applyFont="1" applyFill="1" applyBorder="1" applyAlignment="1" applyProtection="1">
      <alignment wrapText="1"/>
      <protection locked="0"/>
    </xf>
    <xf numFmtId="166" fontId="3" fillId="3" borderId="0" xfId="0" applyNumberFormat="1" applyFont="1" applyFill="1" applyBorder="1" applyAlignment="1">
      <alignment wrapText="1"/>
    </xf>
    <xf numFmtId="166" fontId="3" fillId="6" borderId="18" xfId="0" applyNumberFormat="1" applyFont="1" applyFill="1" applyBorder="1" applyAlignment="1">
      <alignment wrapText="1"/>
    </xf>
    <xf numFmtId="166" fontId="6" fillId="8" borderId="11" xfId="0" applyNumberFormat="1" applyFont="1" applyFill="1" applyBorder="1" applyAlignment="1" applyProtection="1">
      <alignment wrapText="1"/>
    </xf>
    <xf numFmtId="166" fontId="6" fillId="8" borderId="9" xfId="0" applyNumberFormat="1" applyFont="1" applyFill="1" applyBorder="1" applyAlignment="1" applyProtection="1">
      <alignment wrapText="1"/>
    </xf>
    <xf numFmtId="166" fontId="6" fillId="8" borderId="15" xfId="0" applyNumberFormat="1" applyFont="1" applyFill="1" applyBorder="1" applyAlignment="1">
      <alignment wrapText="1"/>
    </xf>
    <xf numFmtId="166" fontId="4" fillId="2" borderId="0" xfId="0" applyNumberFormat="1" applyFont="1" applyFill="1" applyBorder="1" applyAlignment="1">
      <alignment wrapText="1"/>
    </xf>
    <xf numFmtId="166" fontId="4" fillId="5" borderId="17" xfId="0" applyNumberFormat="1" applyFont="1" applyFill="1" applyBorder="1" applyAlignment="1">
      <alignment wrapText="1"/>
    </xf>
    <xf numFmtId="166" fontId="3" fillId="3" borderId="47" xfId="0" applyNumberFormat="1" applyFont="1" applyFill="1" applyBorder="1" applyAlignment="1" applyProtection="1">
      <alignment wrapText="1"/>
      <protection locked="0"/>
    </xf>
    <xf numFmtId="0" fontId="4" fillId="8" borderId="40" xfId="0" applyFont="1" applyFill="1" applyBorder="1" applyAlignment="1">
      <alignment horizontal="right"/>
    </xf>
    <xf numFmtId="166" fontId="4" fillId="8" borderId="13" xfId="0" applyNumberFormat="1" applyFont="1" applyFill="1" applyBorder="1" applyAlignment="1">
      <alignment wrapText="1"/>
    </xf>
    <xf numFmtId="166" fontId="4" fillId="8" borderId="17" xfId="0" applyNumberFormat="1" applyFont="1" applyFill="1" applyBorder="1" applyAlignment="1">
      <alignment wrapText="1"/>
    </xf>
    <xf numFmtId="9" fontId="4" fillId="8" borderId="15" xfId="3" applyFont="1" applyFill="1" applyBorder="1" applyAlignment="1">
      <alignment horizontal="right" wrapText="1"/>
    </xf>
    <xf numFmtId="49" fontId="9" fillId="7" borderId="29" xfId="0" applyNumberFormat="1" applyFont="1" applyFill="1" applyBorder="1" applyAlignment="1" applyProtection="1">
      <alignment horizontal="center" vertical="center" wrapText="1"/>
      <protection locked="0"/>
    </xf>
    <xf numFmtId="0" fontId="9" fillId="5" borderId="30" xfId="0" applyFont="1" applyFill="1" applyBorder="1" applyAlignment="1">
      <alignment horizontal="left"/>
    </xf>
    <xf numFmtId="166" fontId="9" fillId="5" borderId="32" xfId="0" applyNumberFormat="1" applyFont="1" applyFill="1" applyBorder="1" applyAlignment="1">
      <alignment horizontal="left" wrapText="1"/>
    </xf>
    <xf numFmtId="166" fontId="9" fillId="5" borderId="30" xfId="0" applyNumberFormat="1" applyFont="1" applyFill="1" applyBorder="1" applyAlignment="1">
      <alignment horizontal="left" wrapText="1"/>
    </xf>
    <xf numFmtId="9" fontId="12" fillId="2" borderId="0" xfId="3" applyFont="1" applyFill="1" applyBorder="1" applyAlignment="1">
      <alignment horizontal="right" wrapText="1"/>
    </xf>
    <xf numFmtId="42" fontId="3" fillId="6" borderId="5" xfId="0" applyNumberFormat="1" applyFont="1" applyFill="1" applyBorder="1" applyAlignment="1" applyProtection="1"/>
    <xf numFmtId="42" fontId="3" fillId="3" borderId="5" xfId="0" applyNumberFormat="1" applyFont="1" applyFill="1" applyBorder="1" applyAlignment="1" applyProtection="1">
      <protection locked="0"/>
    </xf>
    <xf numFmtId="42" fontId="1" fillId="3" borderId="2" xfId="0" applyNumberFormat="1" applyFont="1" applyFill="1" applyBorder="1" applyAlignment="1" applyProtection="1">
      <protection locked="0"/>
    </xf>
    <xf numFmtId="42" fontId="0" fillId="3" borderId="2" xfId="0" applyNumberFormat="1" applyFont="1" applyFill="1" applyBorder="1" applyAlignment="1" applyProtection="1">
      <protection locked="0"/>
    </xf>
    <xf numFmtId="42" fontId="4" fillId="6" borderId="7" xfId="0" applyNumberFormat="1" applyFont="1" applyFill="1" applyBorder="1" applyAlignment="1" applyProtection="1"/>
    <xf numFmtId="42" fontId="1" fillId="2" borderId="2" xfId="0" applyNumberFormat="1" applyFont="1" applyFill="1" applyBorder="1" applyAlignment="1" applyProtection="1">
      <protection locked="0"/>
    </xf>
    <xf numFmtId="42" fontId="0" fillId="2" borderId="2" xfId="0" applyNumberFormat="1" applyFill="1" applyBorder="1" applyAlignment="1" applyProtection="1">
      <protection locked="0"/>
    </xf>
    <xf numFmtId="42" fontId="4" fillId="8" borderId="2" xfId="0" applyNumberFormat="1" applyFont="1" applyFill="1" applyBorder="1" applyAlignment="1" applyProtection="1"/>
    <xf numFmtId="42" fontId="4" fillId="8" borderId="1" xfId="0" applyNumberFormat="1" applyFont="1" applyFill="1" applyBorder="1" applyAlignment="1" applyProtection="1"/>
    <xf numFmtId="42" fontId="4" fillId="8" borderId="7" xfId="0" applyNumberFormat="1" applyFont="1" applyFill="1" applyBorder="1" applyAlignment="1" applyProtection="1"/>
    <xf numFmtId="42" fontId="5" fillId="4" borderId="16" xfId="0" applyNumberFormat="1" applyFont="1" applyFill="1" applyBorder="1" applyAlignment="1" applyProtection="1"/>
    <xf numFmtId="42" fontId="4" fillId="4" borderId="16" xfId="0" applyNumberFormat="1" applyFont="1" applyFill="1" applyBorder="1" applyAlignment="1" applyProtection="1"/>
    <xf numFmtId="42" fontId="1" fillId="4" borderId="16" xfId="0" applyNumberFormat="1" applyFont="1" applyFill="1" applyBorder="1" applyAlignment="1" applyProtection="1"/>
    <xf numFmtId="42" fontId="4" fillId="4" borderId="25" xfId="0" applyNumberFormat="1" applyFont="1" applyFill="1" applyBorder="1" applyAlignment="1" applyProtection="1"/>
    <xf numFmtId="42" fontId="3" fillId="6" borderId="1" xfId="0" applyNumberFormat="1" applyFont="1" applyFill="1" applyBorder="1" applyAlignment="1" applyProtection="1"/>
    <xf numFmtId="42" fontId="4" fillId="8" borderId="5" xfId="0" applyNumberFormat="1" applyFont="1" applyFill="1" applyBorder="1" applyAlignment="1" applyProtection="1"/>
    <xf numFmtId="42" fontId="4" fillId="8" borderId="12" xfId="0" applyNumberFormat="1" applyFont="1" applyFill="1" applyBorder="1" applyAlignment="1" applyProtection="1"/>
    <xf numFmtId="42" fontId="4" fillId="8" borderId="39" xfId="0" applyNumberFormat="1" applyFont="1" applyFill="1" applyBorder="1" applyAlignment="1" applyProtection="1"/>
    <xf numFmtId="42" fontId="1" fillId="2" borderId="0" xfId="0" applyNumberFormat="1" applyFont="1" applyFill="1" applyBorder="1" applyAlignment="1" applyProtection="1"/>
    <xf numFmtId="42" fontId="2" fillId="2" borderId="0" xfId="0" applyNumberFormat="1" applyFont="1" applyFill="1" applyBorder="1" applyAlignment="1" applyProtection="1"/>
    <xf numFmtId="42" fontId="4" fillId="8" borderId="3" xfId="0" applyNumberFormat="1" applyFont="1" applyFill="1" applyBorder="1" applyAlignment="1" applyProtection="1"/>
    <xf numFmtId="42" fontId="4" fillId="8" borderId="13" xfId="0" applyNumberFormat="1" applyFont="1" applyFill="1" applyBorder="1" applyAlignment="1" applyProtection="1"/>
    <xf numFmtId="42" fontId="4" fillId="8" borderId="10" xfId="0" applyNumberFormat="1" applyFont="1" applyFill="1" applyBorder="1" applyAlignment="1" applyProtection="1"/>
    <xf numFmtId="42" fontId="4" fillId="8" borderId="11" xfId="0" applyNumberFormat="1" applyFont="1" applyFill="1" applyBorder="1" applyAlignment="1" applyProtection="1"/>
    <xf numFmtId="41" fontId="4" fillId="6" borderId="7" xfId="0" applyNumberFormat="1" applyFont="1" applyFill="1" applyBorder="1" applyProtection="1"/>
    <xf numFmtId="41" fontId="1" fillId="4" borderId="16" xfId="0" applyNumberFormat="1" applyFont="1" applyFill="1" applyBorder="1" applyProtection="1"/>
    <xf numFmtId="41" fontId="4" fillId="4" borderId="25" xfId="0" applyNumberFormat="1" applyFont="1" applyFill="1" applyBorder="1" applyProtection="1"/>
    <xf numFmtId="41" fontId="1" fillId="6" borderId="2" xfId="0" applyNumberFormat="1" applyFont="1" applyFill="1" applyBorder="1" applyProtection="1"/>
    <xf numFmtId="41" fontId="0" fillId="6" borderId="2" xfId="0" applyNumberFormat="1" applyFont="1" applyFill="1" applyBorder="1" applyProtection="1"/>
    <xf numFmtId="42" fontId="3" fillId="6" borderId="24" xfId="0" applyNumberFormat="1" applyFont="1" applyFill="1" applyBorder="1" applyAlignment="1" applyProtection="1"/>
    <xf numFmtId="42" fontId="3" fillId="3" borderId="22" xfId="0" applyNumberFormat="1" applyFont="1" applyFill="1" applyBorder="1" applyAlignment="1" applyProtection="1">
      <protection locked="0"/>
    </xf>
    <xf numFmtId="42" fontId="1" fillId="6" borderId="1" xfId="0" applyNumberFormat="1" applyFont="1" applyFill="1" applyBorder="1" applyAlignment="1" applyProtection="1"/>
    <xf numFmtId="42" fontId="1" fillId="6" borderId="22" xfId="0" applyNumberFormat="1" applyFont="1" applyFill="1" applyBorder="1" applyAlignment="1" applyProtection="1"/>
    <xf numFmtId="42" fontId="4" fillId="6" borderId="23" xfId="0" applyNumberFormat="1" applyFont="1" applyFill="1" applyBorder="1" applyAlignment="1" applyProtection="1"/>
    <xf numFmtId="42" fontId="3" fillId="6" borderId="16" xfId="0" applyNumberFormat="1" applyFont="1" applyFill="1" applyBorder="1" applyAlignment="1" applyProtection="1"/>
    <xf numFmtId="42" fontId="3" fillId="3" borderId="2" xfId="0" applyNumberFormat="1" applyFont="1" applyFill="1" applyBorder="1" applyAlignment="1" applyProtection="1">
      <protection locked="0"/>
    </xf>
    <xf numFmtId="42" fontId="1" fillId="6" borderId="5" xfId="0" applyNumberFormat="1" applyFont="1" applyFill="1" applyBorder="1" applyAlignment="1" applyProtection="1"/>
    <xf numFmtId="42" fontId="1" fillId="6" borderId="2" xfId="0" applyNumberFormat="1" applyFont="1" applyFill="1" applyBorder="1" applyAlignment="1" applyProtection="1"/>
    <xf numFmtId="42" fontId="3" fillId="6" borderId="5" xfId="0" applyNumberFormat="1" applyFont="1" applyFill="1" applyBorder="1" applyAlignment="1" applyProtection="1">
      <alignment wrapText="1"/>
    </xf>
    <xf numFmtId="42" fontId="9" fillId="5" borderId="31" xfId="0" applyNumberFormat="1" applyFont="1" applyFill="1" applyBorder="1" applyAlignment="1" applyProtection="1"/>
    <xf numFmtId="42" fontId="12" fillId="5" borderId="31" xfId="0" applyNumberFormat="1" applyFont="1" applyFill="1" applyBorder="1" applyAlignment="1" applyProtection="1"/>
    <xf numFmtId="42" fontId="9" fillId="5" borderId="32" xfId="0" applyNumberFormat="1" applyFont="1" applyFill="1" applyBorder="1" applyAlignment="1" applyProtection="1"/>
    <xf numFmtId="166" fontId="6" fillId="8" borderId="11" xfId="0" applyNumberFormat="1" applyFont="1" applyFill="1" applyBorder="1" applyAlignment="1">
      <alignment wrapText="1"/>
    </xf>
    <xf numFmtId="166" fontId="6" fillId="8" borderId="41" xfId="0" applyNumberFormat="1" applyFont="1" applyFill="1" applyBorder="1" applyAlignment="1" applyProtection="1">
      <alignment wrapText="1"/>
    </xf>
    <xf numFmtId="166" fontId="6" fillId="8" borderId="47" xfId="0" applyNumberFormat="1" applyFont="1" applyFill="1" applyBorder="1" applyAlignment="1" applyProtection="1">
      <alignment wrapText="1"/>
    </xf>
    <xf numFmtId="164" fontId="15" fillId="2" borderId="0" xfId="3" applyNumberFormat="1" applyFont="1" applyFill="1" applyProtection="1"/>
    <xf numFmtId="0" fontId="13" fillId="5" borderId="33" xfId="0" applyFont="1" applyFill="1" applyBorder="1"/>
    <xf numFmtId="0" fontId="13" fillId="5" borderId="34" xfId="0" applyFont="1" applyFill="1" applyBorder="1"/>
    <xf numFmtId="0" fontId="13" fillId="5" borderId="35" xfId="0" applyFont="1" applyFill="1" applyBorder="1"/>
    <xf numFmtId="0" fontId="16" fillId="5" borderId="35" xfId="0" applyFont="1" applyFill="1" applyBorder="1"/>
    <xf numFmtId="0" fontId="0" fillId="4" borderId="4" xfId="0" applyFill="1" applyBorder="1" applyAlignment="1">
      <alignment horizontal="center" vertical="center" wrapText="1"/>
    </xf>
    <xf numFmtId="0" fontId="0" fillId="4" borderId="7" xfId="0" applyFill="1" applyBorder="1" applyAlignment="1">
      <alignment horizontal="center" vertical="center" wrapText="1"/>
    </xf>
    <xf numFmtId="0" fontId="1" fillId="6" borderId="19" xfId="0" applyFont="1" applyFill="1" applyBorder="1" applyAlignment="1">
      <alignment horizontal="right"/>
    </xf>
    <xf numFmtId="0" fontId="0" fillId="6" borderId="16" xfId="0" applyFill="1" applyBorder="1"/>
    <xf numFmtId="0" fontId="0" fillId="6" borderId="25" xfId="0" applyFill="1" applyBorder="1"/>
    <xf numFmtId="0" fontId="0" fillId="6" borderId="19" xfId="0" applyFill="1" applyBorder="1" applyAlignment="1">
      <alignment horizontal="right"/>
    </xf>
    <xf numFmtId="0" fontId="0" fillId="4" borderId="19" xfId="0" applyFill="1" applyBorder="1" applyAlignment="1">
      <alignment horizontal="center" vertical="center"/>
    </xf>
    <xf numFmtId="0" fontId="0" fillId="4" borderId="16" xfId="0" applyFill="1" applyBorder="1" applyAlignment="1">
      <alignment horizontal="center" vertical="center"/>
    </xf>
    <xf numFmtId="0" fontId="0" fillId="4" borderId="25" xfId="0" applyFill="1" applyBorder="1"/>
    <xf numFmtId="166" fontId="0" fillId="4" borderId="25" xfId="0" applyNumberFormat="1" applyFill="1" applyBorder="1"/>
    <xf numFmtId="44" fontId="6" fillId="8" borderId="9" xfId="0" applyNumberFormat="1" applyFont="1" applyFill="1" applyBorder="1"/>
    <xf numFmtId="44" fontId="6" fillId="8" borderId="11" xfId="0" applyNumberFormat="1" applyFont="1" applyFill="1" applyBorder="1"/>
    <xf numFmtId="0" fontId="0" fillId="6" borderId="16" xfId="0" applyFill="1" applyBorder="1" applyAlignment="1">
      <alignment horizontal="center"/>
    </xf>
    <xf numFmtId="166" fontId="0" fillId="6" borderId="25" xfId="0" applyNumberFormat="1" applyFill="1" applyBorder="1"/>
    <xf numFmtId="44" fontId="6" fillId="8" borderId="32" xfId="0" applyNumberFormat="1" applyFont="1" applyFill="1" applyBorder="1" applyAlignment="1"/>
    <xf numFmtId="44" fontId="0" fillId="6" borderId="4" xfId="0" applyNumberFormat="1" applyFill="1" applyBorder="1"/>
    <xf numFmtId="44" fontId="6" fillId="8" borderId="30" xfId="0" applyNumberFormat="1" applyFont="1" applyFill="1" applyBorder="1" applyAlignment="1"/>
    <xf numFmtId="44" fontId="6" fillId="8" borderId="37" xfId="0" applyNumberFormat="1" applyFont="1" applyFill="1" applyBorder="1" applyAlignment="1"/>
    <xf numFmtId="10" fontId="6" fillId="8" borderId="39" xfId="3" applyNumberFormat="1" applyFont="1" applyFill="1" applyBorder="1" applyAlignment="1"/>
    <xf numFmtId="10" fontId="6" fillId="8" borderId="37" xfId="3" applyNumberFormat="1" applyFont="1" applyFill="1" applyBorder="1" applyAlignment="1"/>
    <xf numFmtId="0" fontId="0" fillId="3" borderId="0" xfId="0" applyFill="1" applyAlignment="1">
      <alignment wrapText="1"/>
    </xf>
    <xf numFmtId="0" fontId="0" fillId="0" borderId="0" xfId="0" applyAlignment="1">
      <alignment wrapText="1"/>
    </xf>
    <xf numFmtId="0" fontId="13" fillId="7" borderId="33" xfId="0" applyFont="1" applyFill="1" applyBorder="1" applyAlignment="1">
      <alignment wrapText="1"/>
    </xf>
    <xf numFmtId="0" fontId="13" fillId="7" borderId="34" xfId="0" applyFont="1" applyFill="1" applyBorder="1" applyAlignment="1">
      <alignment wrapText="1"/>
    </xf>
    <xf numFmtId="0" fontId="13" fillId="7" borderId="35" xfId="0" applyFont="1" applyFill="1" applyBorder="1" applyAlignment="1">
      <alignment wrapText="1"/>
    </xf>
    <xf numFmtId="0" fontId="13" fillId="7" borderId="53" xfId="0" applyFont="1" applyFill="1" applyBorder="1" applyAlignment="1">
      <alignment wrapText="1"/>
    </xf>
    <xf numFmtId="0" fontId="13" fillId="7" borderId="42" xfId="0" applyFont="1" applyFill="1" applyBorder="1" applyAlignment="1">
      <alignment wrapText="1"/>
    </xf>
    <xf numFmtId="0" fontId="13" fillId="7" borderId="54" xfId="0" applyFont="1" applyFill="1" applyBorder="1" applyAlignment="1">
      <alignment wrapText="1"/>
    </xf>
    <xf numFmtId="0" fontId="6" fillId="2" borderId="0" xfId="0" applyFont="1" applyFill="1" applyBorder="1" applyAlignment="1" applyProtection="1">
      <alignment horizontal="right"/>
    </xf>
    <xf numFmtId="0" fontId="6" fillId="2" borderId="0" xfId="0" applyFont="1" applyFill="1" applyBorder="1" applyAlignment="1" applyProtection="1">
      <alignment horizontal="center"/>
    </xf>
    <xf numFmtId="165" fontId="1" fillId="3" borderId="46" xfId="0" applyNumberFormat="1" applyFont="1" applyFill="1" applyBorder="1" applyProtection="1">
      <protection locked="0"/>
    </xf>
    <xf numFmtId="44" fontId="1" fillId="9" borderId="28" xfId="0" applyNumberFormat="1" applyFont="1" applyFill="1" applyBorder="1" applyProtection="1"/>
    <xf numFmtId="8" fontId="1" fillId="9" borderId="28" xfId="0" applyNumberFormat="1" applyFont="1" applyFill="1" applyBorder="1" applyProtection="1"/>
    <xf numFmtId="166" fontId="0" fillId="6" borderId="7" xfId="5" applyNumberFormat="1" applyFont="1" applyFill="1" applyBorder="1" applyProtection="1"/>
    <xf numFmtId="9" fontId="0" fillId="6" borderId="11" xfId="3" applyFont="1" applyFill="1" applyBorder="1" applyProtection="1"/>
    <xf numFmtId="0" fontId="6" fillId="8" borderId="37" xfId="0" applyFont="1" applyFill="1" applyBorder="1" applyAlignment="1">
      <alignment horizontal="right"/>
    </xf>
    <xf numFmtId="0" fontId="1" fillId="0" borderId="0" xfId="6" applyFont="1" applyProtection="1">
      <protection hidden="1"/>
    </xf>
    <xf numFmtId="0" fontId="1" fillId="2" borderId="0" xfId="6" applyFont="1" applyFill="1" applyProtection="1">
      <protection hidden="1"/>
    </xf>
    <xf numFmtId="166" fontId="0" fillId="3" borderId="2" xfId="5" applyNumberFormat="1" applyFont="1" applyFill="1" applyBorder="1" applyProtection="1">
      <protection locked="0"/>
    </xf>
    <xf numFmtId="3" fontId="0" fillId="3" borderId="2" xfId="5" applyNumberFormat="1" applyFont="1" applyFill="1" applyBorder="1" applyProtection="1">
      <protection locked="0"/>
    </xf>
    <xf numFmtId="0" fontId="1" fillId="3" borderId="0" xfId="6" applyFont="1" applyFill="1" applyProtection="1">
      <protection hidden="1"/>
    </xf>
    <xf numFmtId="166" fontId="0" fillId="3" borderId="7" xfId="5" applyNumberFormat="1" applyFont="1" applyFill="1" applyBorder="1" applyProtection="1">
      <protection locked="0"/>
    </xf>
    <xf numFmtId="0" fontId="1" fillId="3" borderId="0" xfId="6" applyFont="1" applyFill="1" applyAlignment="1" applyProtection="1">
      <alignment horizontal="right"/>
      <protection hidden="1"/>
    </xf>
    <xf numFmtId="37" fontId="1" fillId="3" borderId="0" xfId="6" applyNumberFormat="1" applyFont="1" applyFill="1" applyProtection="1">
      <protection hidden="1"/>
    </xf>
    <xf numFmtId="0" fontId="20" fillId="3" borderId="0" xfId="6" applyFont="1" applyFill="1" applyProtection="1">
      <protection hidden="1"/>
    </xf>
    <xf numFmtId="0" fontId="1" fillId="3" borderId="0" xfId="6" applyFont="1" applyFill="1" applyProtection="1"/>
    <xf numFmtId="0" fontId="6" fillId="3" borderId="0" xfId="6" applyFont="1" applyFill="1" applyAlignment="1" applyProtection="1">
      <alignment horizontal="centerContinuous"/>
    </xf>
    <xf numFmtId="0" fontId="19" fillId="3" borderId="0" xfId="6" applyFont="1" applyFill="1" applyProtection="1"/>
    <xf numFmtId="0" fontId="10" fillId="3" borderId="0" xfId="6" applyFont="1" applyFill="1" applyAlignment="1" applyProtection="1">
      <alignment horizontal="centerContinuous"/>
    </xf>
    <xf numFmtId="0" fontId="6" fillId="3" borderId="0" xfId="0" applyFont="1" applyFill="1" applyBorder="1" applyProtection="1"/>
    <xf numFmtId="0" fontId="6" fillId="3" borderId="0" xfId="0" applyFont="1" applyFill="1" applyBorder="1" applyAlignment="1" applyProtection="1">
      <alignment horizontal="right"/>
    </xf>
    <xf numFmtId="3" fontId="6" fillId="3" borderId="0" xfId="0" applyNumberFormat="1" applyFont="1" applyFill="1" applyBorder="1" applyProtection="1"/>
    <xf numFmtId="166" fontId="6" fillId="3" borderId="0" xfId="0" applyNumberFormat="1" applyFont="1" applyFill="1" applyBorder="1" applyProtection="1"/>
    <xf numFmtId="0" fontId="0" fillId="3" borderId="0" xfId="0" applyFill="1" applyBorder="1" applyProtection="1"/>
    <xf numFmtId="0" fontId="13" fillId="5" borderId="8" xfId="0" applyFont="1" applyFill="1" applyBorder="1" applyAlignment="1" applyProtection="1">
      <alignment horizontal="center" vertical="center"/>
    </xf>
    <xf numFmtId="0" fontId="13" fillId="5" borderId="22" xfId="0" applyFont="1" applyFill="1" applyBorder="1" applyAlignment="1" applyProtection="1">
      <alignment horizontal="center" vertical="center" wrapText="1"/>
    </xf>
    <xf numFmtId="0" fontId="13" fillId="5" borderId="23" xfId="0" applyFont="1" applyFill="1" applyBorder="1" applyAlignment="1" applyProtection="1">
      <alignment horizontal="center" vertical="center" wrapText="1"/>
    </xf>
    <xf numFmtId="0" fontId="1" fillId="6" borderId="4" xfId="0" applyFont="1" applyFill="1" applyBorder="1" applyProtection="1"/>
    <xf numFmtId="166" fontId="0" fillId="6" borderId="2" xfId="5" applyNumberFormat="1" applyFont="1" applyFill="1" applyBorder="1" applyProtection="1"/>
    <xf numFmtId="3" fontId="0" fillId="6" borderId="2" xfId="5" applyNumberFormat="1" applyFont="1" applyFill="1" applyBorder="1" applyProtection="1"/>
    <xf numFmtId="0" fontId="0" fillId="6" borderId="4" xfId="0" applyFill="1" applyBorder="1" applyProtection="1"/>
    <xf numFmtId="166" fontId="0" fillId="6" borderId="2" xfId="0" applyNumberFormat="1" applyFill="1" applyBorder="1" applyProtection="1"/>
    <xf numFmtId="166" fontId="0" fillId="6" borderId="7" xfId="0" applyNumberFormat="1" applyFill="1" applyBorder="1" applyProtection="1"/>
    <xf numFmtId="1" fontId="0" fillId="6" borderId="4" xfId="0" applyNumberFormat="1" applyFill="1" applyBorder="1" applyProtection="1"/>
    <xf numFmtId="0" fontId="0" fillId="6" borderId="41" xfId="0" applyFill="1" applyBorder="1" applyProtection="1"/>
    <xf numFmtId="166" fontId="0" fillId="6" borderId="46" xfId="5" applyNumberFormat="1" applyFont="1" applyFill="1" applyBorder="1" applyProtection="1"/>
    <xf numFmtId="166" fontId="0" fillId="6" borderId="47" xfId="5" applyNumberFormat="1" applyFont="1" applyFill="1" applyBorder="1" applyProtection="1"/>
    <xf numFmtId="0" fontId="6" fillId="8" borderId="40" xfId="0" applyFont="1" applyFill="1" applyBorder="1" applyAlignment="1" applyProtection="1">
      <alignment horizontal="right"/>
    </xf>
    <xf numFmtId="3" fontId="6" fillId="8" borderId="3" xfId="0" applyNumberFormat="1" applyFont="1" applyFill="1" applyBorder="1" applyProtection="1"/>
    <xf numFmtId="0" fontId="6" fillId="8" borderId="13" xfId="0" applyFont="1" applyFill="1" applyBorder="1" applyProtection="1"/>
    <xf numFmtId="166" fontId="0" fillId="6" borderId="10" xfId="0" applyNumberFormat="1" applyFill="1" applyBorder="1" applyProtection="1"/>
    <xf numFmtId="166" fontId="0" fillId="6" borderId="11" xfId="0" applyNumberFormat="1" applyFill="1" applyBorder="1" applyProtection="1"/>
    <xf numFmtId="0" fontId="6" fillId="8" borderId="9" xfId="0" applyFont="1" applyFill="1" applyBorder="1" applyProtection="1"/>
    <xf numFmtId="0" fontId="6" fillId="8" borderId="10" xfId="0" applyFont="1" applyFill="1" applyBorder="1" applyAlignment="1" applyProtection="1">
      <alignment horizontal="right"/>
    </xf>
    <xf numFmtId="3" fontId="6" fillId="8" borderId="10" xfId="0" applyNumberFormat="1" applyFont="1" applyFill="1" applyBorder="1" applyProtection="1"/>
    <xf numFmtId="166" fontId="6" fillId="8" borderId="11" xfId="0" applyNumberFormat="1" applyFont="1" applyFill="1" applyBorder="1" applyProtection="1"/>
    <xf numFmtId="166" fontId="16" fillId="5" borderId="14" xfId="0" applyNumberFormat="1" applyFont="1" applyFill="1" applyBorder="1" applyProtection="1"/>
    <xf numFmtId="166" fontId="16" fillId="5" borderId="43" xfId="0" applyNumberFormat="1" applyFont="1" applyFill="1" applyBorder="1" applyProtection="1"/>
    <xf numFmtId="166" fontId="6" fillId="5" borderId="43" xfId="0" applyNumberFormat="1" applyFont="1" applyFill="1" applyBorder="1" applyProtection="1"/>
    <xf numFmtId="166" fontId="6" fillId="5" borderId="44" xfId="0" applyNumberFormat="1" applyFont="1" applyFill="1" applyBorder="1" applyProtection="1"/>
    <xf numFmtId="0" fontId="0" fillId="3" borderId="33" xfId="0" applyFill="1" applyBorder="1" applyProtection="1"/>
    <xf numFmtId="0" fontId="0" fillId="3" borderId="35" xfId="0" applyFill="1" applyBorder="1" applyProtection="1"/>
    <xf numFmtId="0" fontId="0" fillId="3" borderId="45" xfId="0" applyFill="1" applyBorder="1" applyProtection="1"/>
    <xf numFmtId="0" fontId="0" fillId="3" borderId="59" xfId="0" applyFill="1" applyBorder="1" applyProtection="1"/>
    <xf numFmtId="0" fontId="1" fillId="6" borderId="9" xfId="0" applyFont="1" applyFill="1" applyBorder="1" applyProtection="1"/>
    <xf numFmtId="0" fontId="6" fillId="8" borderId="9" xfId="0" applyFont="1" applyFill="1" applyBorder="1" applyAlignment="1" applyProtection="1">
      <alignment horizontal="right"/>
    </xf>
    <xf numFmtId="166" fontId="6" fillId="8" borderId="11" xfId="5" applyNumberFormat="1" applyFont="1" applyFill="1" applyBorder="1" applyProtection="1"/>
    <xf numFmtId="1" fontId="1" fillId="6" borderId="7" xfId="0" applyNumberFormat="1" applyFont="1" applyFill="1" applyBorder="1" applyProtection="1"/>
    <xf numFmtId="166" fontId="1" fillId="6" borderId="11" xfId="5" applyNumberFormat="1" applyFont="1" applyFill="1" applyBorder="1" applyProtection="1"/>
    <xf numFmtId="1" fontId="1" fillId="3" borderId="43" xfId="0" applyNumberFormat="1" applyFont="1" applyFill="1" applyBorder="1" applyProtection="1">
      <protection locked="0"/>
    </xf>
    <xf numFmtId="0" fontId="3" fillId="3" borderId="0" xfId="0" applyFont="1" applyFill="1" applyProtection="1"/>
    <xf numFmtId="0" fontId="3" fillId="3" borderId="0" xfId="0" applyFont="1" applyFill="1" applyAlignment="1" applyProtection="1">
      <alignment wrapText="1"/>
    </xf>
    <xf numFmtId="0" fontId="3" fillId="2" borderId="0" xfId="0" applyFont="1" applyFill="1" applyAlignment="1" applyProtection="1">
      <alignment wrapText="1"/>
    </xf>
    <xf numFmtId="0" fontId="3" fillId="3" borderId="0" xfId="0" applyFont="1" applyFill="1" applyBorder="1" applyProtection="1"/>
    <xf numFmtId="38" fontId="3" fillId="3" borderId="0" xfId="0" applyNumberFormat="1" applyFont="1" applyFill="1" applyBorder="1" applyAlignment="1" applyProtection="1">
      <alignment wrapText="1"/>
    </xf>
    <xf numFmtId="0" fontId="3" fillId="3" borderId="0" xfId="0" applyFont="1" applyFill="1" applyBorder="1" applyAlignment="1" applyProtection="1">
      <alignment wrapText="1"/>
    </xf>
    <xf numFmtId="0" fontId="3" fillId="2" borderId="0" xfId="0" applyFont="1" applyFill="1" applyBorder="1" applyAlignment="1" applyProtection="1">
      <alignment wrapText="1"/>
    </xf>
    <xf numFmtId="0" fontId="3" fillId="2" borderId="0" xfId="0" applyFont="1" applyFill="1" applyBorder="1" applyProtection="1"/>
    <xf numFmtId="0" fontId="13" fillId="7" borderId="26" xfId="0" applyFont="1" applyFill="1" applyBorder="1" applyAlignment="1" applyProtection="1">
      <alignment horizontal="center" vertical="center"/>
    </xf>
    <xf numFmtId="0" fontId="13" fillId="5" borderId="30" xfId="0" applyFont="1" applyFill="1" applyBorder="1" applyProtection="1"/>
    <xf numFmtId="0" fontId="13" fillId="5" borderId="31" xfId="0" applyFont="1" applyFill="1" applyBorder="1" applyProtection="1"/>
    <xf numFmtId="0" fontId="13" fillId="5" borderId="32" xfId="0" applyFont="1" applyFill="1" applyBorder="1" applyProtection="1"/>
    <xf numFmtId="166" fontId="0" fillId="6" borderId="2" xfId="0" applyNumberFormat="1" applyFill="1" applyBorder="1" applyAlignment="1" applyProtection="1">
      <alignment horizontal="right"/>
    </xf>
    <xf numFmtId="166" fontId="0" fillId="6" borderId="7" xfId="0" applyNumberFormat="1" applyFill="1" applyBorder="1" applyAlignment="1" applyProtection="1">
      <alignment horizontal="right"/>
    </xf>
    <xf numFmtId="166" fontId="6" fillId="8" borderId="10" xfId="0" applyNumberFormat="1" applyFont="1" applyFill="1" applyBorder="1" applyProtection="1"/>
    <xf numFmtId="0" fontId="6" fillId="8" borderId="10" xfId="0" applyFont="1" applyFill="1" applyBorder="1" applyProtection="1"/>
    <xf numFmtId="166" fontId="0" fillId="6" borderId="49" xfId="0" applyNumberFormat="1" applyFill="1" applyBorder="1" applyAlignment="1" applyProtection="1">
      <alignment horizontal="right"/>
    </xf>
    <xf numFmtId="166" fontId="6" fillId="8" borderId="10" xfId="0" applyNumberFormat="1" applyFont="1" applyFill="1" applyBorder="1" applyAlignment="1" applyProtection="1">
      <alignment horizontal="right"/>
    </xf>
    <xf numFmtId="166" fontId="6" fillId="8" borderId="11" xfId="0" applyNumberFormat="1" applyFont="1" applyFill="1" applyBorder="1" applyAlignment="1" applyProtection="1">
      <alignment horizontal="right"/>
    </xf>
    <xf numFmtId="0" fontId="6" fillId="8" borderId="26" xfId="0" applyFont="1" applyFill="1" applyBorder="1" applyAlignment="1" applyProtection="1">
      <alignment horizontal="right"/>
    </xf>
    <xf numFmtId="166" fontId="6" fillId="8" borderId="28" xfId="0" applyNumberFormat="1" applyFont="1" applyFill="1" applyBorder="1" applyProtection="1"/>
    <xf numFmtId="0" fontId="6" fillId="8" borderId="28" xfId="0" applyFont="1" applyFill="1" applyBorder="1" applyProtection="1"/>
    <xf numFmtId="166" fontId="6" fillId="8" borderId="29" xfId="0" applyNumberFormat="1" applyFont="1" applyFill="1" applyBorder="1" applyProtection="1"/>
    <xf numFmtId="166" fontId="0" fillId="0" borderId="2" xfId="0" applyNumberFormat="1" applyBorder="1" applyProtection="1">
      <protection locked="0"/>
    </xf>
    <xf numFmtId="0" fontId="0" fillId="0" borderId="2" xfId="0" applyBorder="1" applyAlignment="1" applyProtection="1">
      <alignment horizontal="right"/>
      <protection locked="0"/>
    </xf>
    <xf numFmtId="0" fontId="13" fillId="7" borderId="21" xfId="0" applyFont="1" applyFill="1" applyBorder="1" applyProtection="1"/>
    <xf numFmtId="166" fontId="13" fillId="7" borderId="51" xfId="0" applyNumberFormat="1" applyFont="1" applyFill="1" applyBorder="1" applyAlignment="1" applyProtection="1">
      <alignment horizontal="center"/>
    </xf>
    <xf numFmtId="166" fontId="13" fillId="7" borderId="52" xfId="0" applyNumberFormat="1" applyFont="1" applyFill="1" applyBorder="1" applyAlignment="1" applyProtection="1">
      <alignment horizontal="center"/>
    </xf>
    <xf numFmtId="0" fontId="13" fillId="5" borderId="30" xfId="0" applyFont="1" applyFill="1" applyBorder="1" applyAlignment="1" applyProtection="1">
      <alignment horizontal="left"/>
    </xf>
    <xf numFmtId="166" fontId="13" fillId="5" borderId="31" xfId="0" applyNumberFormat="1" applyFont="1" applyFill="1" applyBorder="1" applyProtection="1"/>
    <xf numFmtId="166" fontId="13" fillId="5" borderId="32" xfId="0" applyNumberFormat="1" applyFont="1" applyFill="1" applyBorder="1" applyProtection="1"/>
    <xf numFmtId="0" fontId="6" fillId="8" borderId="4" xfId="0" applyFont="1" applyFill="1" applyBorder="1" applyAlignment="1" applyProtection="1">
      <alignment horizontal="right"/>
    </xf>
    <xf numFmtId="166" fontId="6" fillId="8" borderId="2" xfId="0" applyNumberFormat="1" applyFont="1" applyFill="1" applyBorder="1" applyProtection="1"/>
    <xf numFmtId="166" fontId="6" fillId="8" borderId="7" xfId="0" applyNumberFormat="1" applyFont="1" applyFill="1" applyBorder="1" applyProtection="1"/>
    <xf numFmtId="0" fontId="1" fillId="6" borderId="40" xfId="0" applyFont="1" applyFill="1" applyBorder="1" applyProtection="1"/>
    <xf numFmtId="166" fontId="0" fillId="6" borderId="3" xfId="0" applyNumberFormat="1" applyFill="1" applyBorder="1" applyProtection="1"/>
    <xf numFmtId="166" fontId="0" fillId="6" borderId="13" xfId="0" applyNumberFormat="1" applyFill="1" applyBorder="1" applyProtection="1"/>
    <xf numFmtId="0" fontId="13" fillId="7" borderId="26" xfId="0" applyFont="1" applyFill="1" applyBorder="1" applyProtection="1"/>
    <xf numFmtId="166" fontId="13" fillId="7" borderId="28" xfId="0" applyNumberFormat="1" applyFont="1" applyFill="1" applyBorder="1" applyAlignment="1" applyProtection="1">
      <alignment horizontal="center"/>
    </xf>
    <xf numFmtId="166" fontId="13" fillId="7" borderId="29" xfId="0" applyNumberFormat="1" applyFont="1" applyFill="1" applyBorder="1" applyAlignment="1" applyProtection="1">
      <alignment horizontal="center"/>
    </xf>
    <xf numFmtId="0" fontId="1" fillId="6" borderId="41" xfId="0" applyFont="1" applyFill="1" applyBorder="1" applyProtection="1"/>
    <xf numFmtId="166" fontId="0" fillId="6" borderId="46" xfId="0" applyNumberFormat="1" applyFill="1" applyBorder="1" applyProtection="1"/>
    <xf numFmtId="166" fontId="0" fillId="6" borderId="47" xfId="0" applyNumberFormat="1" applyFill="1" applyBorder="1" applyProtection="1"/>
    <xf numFmtId="166" fontId="1" fillId="6" borderId="3" xfId="0" applyNumberFormat="1" applyFont="1" applyFill="1" applyBorder="1" applyProtection="1"/>
    <xf numFmtId="166" fontId="1" fillId="6" borderId="13" xfId="0" applyNumberFormat="1" applyFont="1" applyFill="1" applyBorder="1" applyProtection="1"/>
    <xf numFmtId="166" fontId="1" fillId="6" borderId="2" xfId="0" applyNumberFormat="1" applyFont="1" applyFill="1" applyBorder="1" applyProtection="1"/>
    <xf numFmtId="166" fontId="1" fillId="6" borderId="7" xfId="0" applyNumberFormat="1" applyFont="1" applyFill="1" applyBorder="1" applyProtection="1"/>
    <xf numFmtId="0" fontId="1" fillId="6" borderId="8" xfId="0" applyFont="1" applyFill="1" applyBorder="1" applyAlignment="1" applyProtection="1">
      <alignment horizontal="left"/>
    </xf>
    <xf numFmtId="0" fontId="1" fillId="6" borderId="4" xfId="0" applyFont="1" applyFill="1" applyBorder="1" applyAlignment="1" applyProtection="1">
      <alignment horizontal="left" indent="2"/>
      <protection locked="0"/>
    </xf>
    <xf numFmtId="0" fontId="1" fillId="6" borderId="4" xfId="0" applyFont="1" applyFill="1" applyBorder="1" applyAlignment="1" applyProtection="1">
      <alignment horizontal="left"/>
      <protection locked="0"/>
    </xf>
    <xf numFmtId="17" fontId="6" fillId="2" borderId="0" xfId="0" applyNumberFormat="1" applyFont="1" applyFill="1" applyBorder="1" applyAlignment="1" applyProtection="1">
      <alignment horizontal="center"/>
      <protection locked="0"/>
    </xf>
    <xf numFmtId="3" fontId="0" fillId="2" borderId="22" xfId="0" applyNumberFormat="1" applyFont="1" applyFill="1" applyBorder="1" applyProtection="1">
      <protection locked="0"/>
    </xf>
    <xf numFmtId="3" fontId="1" fillId="2" borderId="22" xfId="0" applyNumberFormat="1" applyFont="1" applyFill="1" applyBorder="1" applyProtection="1">
      <protection locked="0"/>
    </xf>
    <xf numFmtId="3" fontId="4" fillId="6" borderId="23" xfId="0" applyNumberFormat="1" applyFont="1" applyFill="1" applyBorder="1" applyProtection="1"/>
    <xf numFmtId="3" fontId="1" fillId="2" borderId="2" xfId="0" applyNumberFormat="1" applyFont="1" applyFill="1" applyBorder="1" applyProtection="1">
      <protection locked="0"/>
    </xf>
    <xf numFmtId="3" fontId="1" fillId="2" borderId="6" xfId="0" applyNumberFormat="1" applyFont="1" applyFill="1" applyBorder="1" applyProtection="1">
      <protection locked="0"/>
    </xf>
    <xf numFmtId="9" fontId="4" fillId="8" borderId="9" xfId="3" applyFont="1" applyFill="1" applyBorder="1" applyAlignment="1">
      <alignment horizontal="right"/>
    </xf>
    <xf numFmtId="9" fontId="6" fillId="8" borderId="11" xfId="3" applyFont="1" applyFill="1" applyBorder="1" applyAlignment="1">
      <alignment horizontal="right" wrapText="1"/>
    </xf>
    <xf numFmtId="9" fontId="6" fillId="8" borderId="9" xfId="3" applyFont="1" applyFill="1" applyBorder="1" applyAlignment="1">
      <alignment horizontal="right" wrapText="1"/>
    </xf>
    <xf numFmtId="0" fontId="21" fillId="2" borderId="42" xfId="0" applyFont="1" applyFill="1" applyBorder="1" applyAlignment="1" applyProtection="1">
      <alignment vertical="center"/>
      <protection locked="0"/>
    </xf>
    <xf numFmtId="44" fontId="21" fillId="2" borderId="42" xfId="0" applyNumberFormat="1" applyFont="1" applyFill="1" applyBorder="1" applyAlignment="1">
      <alignment vertical="center"/>
    </xf>
    <xf numFmtId="49" fontId="9" fillId="7" borderId="14" xfId="0" applyNumberFormat="1" applyFont="1" applyFill="1" applyBorder="1" applyAlignment="1">
      <alignment horizontal="center" vertical="center" wrapText="1"/>
    </xf>
    <xf numFmtId="166" fontId="3" fillId="3" borderId="19" xfId="0" applyNumberFormat="1" applyFont="1" applyFill="1" applyBorder="1" applyAlignment="1" applyProtection="1">
      <alignment wrapText="1"/>
      <protection locked="0"/>
    </xf>
    <xf numFmtId="166" fontId="6" fillId="8" borderId="37" xfId="0" applyNumberFormat="1" applyFont="1" applyFill="1" applyBorder="1" applyAlignment="1" applyProtection="1">
      <alignment wrapText="1"/>
    </xf>
    <xf numFmtId="166" fontId="3" fillId="3" borderId="50" xfId="0" applyNumberFormat="1" applyFont="1" applyFill="1" applyBorder="1" applyAlignment="1" applyProtection="1">
      <alignment wrapText="1"/>
      <protection locked="0"/>
    </xf>
    <xf numFmtId="166" fontId="6" fillId="8" borderId="50" xfId="0" applyNumberFormat="1" applyFont="1" applyFill="1" applyBorder="1" applyAlignment="1" applyProtection="1">
      <alignment wrapText="1"/>
    </xf>
    <xf numFmtId="166" fontId="4" fillId="8" borderId="30" xfId="0" applyNumberFormat="1" applyFont="1" applyFill="1" applyBorder="1" applyAlignment="1">
      <alignment wrapText="1"/>
    </xf>
    <xf numFmtId="9" fontId="6" fillId="8" borderId="37" xfId="3" applyFont="1" applyFill="1" applyBorder="1" applyAlignment="1">
      <alignment horizontal="right" wrapText="1"/>
    </xf>
    <xf numFmtId="49" fontId="1" fillId="6" borderId="4" xfId="0" applyNumberFormat="1" applyFont="1" applyFill="1" applyBorder="1" applyAlignment="1" applyProtection="1">
      <alignment horizontal="left" wrapText="1"/>
    </xf>
    <xf numFmtId="42" fontId="3" fillId="3" borderId="1" xfId="0" applyNumberFormat="1" applyFont="1" applyFill="1" applyBorder="1" applyAlignment="1" applyProtection="1">
      <protection locked="0"/>
    </xf>
    <xf numFmtId="164" fontId="15" fillId="2" borderId="55" xfId="3" applyNumberFormat="1" applyFont="1" applyFill="1" applyBorder="1" applyProtection="1"/>
    <xf numFmtId="49" fontId="3" fillId="6" borderId="4" xfId="0" applyNumberFormat="1" applyFont="1" applyFill="1" applyBorder="1" applyAlignment="1" applyProtection="1">
      <alignment horizontal="left"/>
    </xf>
    <xf numFmtId="0" fontId="1" fillId="0" borderId="4" xfId="0" applyFont="1" applyFill="1" applyBorder="1" applyAlignment="1" applyProtection="1">
      <alignment horizontal="left"/>
    </xf>
    <xf numFmtId="49" fontId="3" fillId="6" borderId="4" xfId="0" applyNumberFormat="1" applyFont="1" applyFill="1" applyBorder="1" applyAlignment="1" applyProtection="1">
      <alignment horizontal="left" wrapText="1"/>
    </xf>
    <xf numFmtId="49" fontId="1" fillId="0" borderId="4" xfId="0" applyNumberFormat="1" applyFont="1" applyFill="1" applyBorder="1" applyAlignment="1" applyProtection="1">
      <alignment horizontal="left" wrapText="1"/>
    </xf>
    <xf numFmtId="164" fontId="15" fillId="2" borderId="45" xfId="3" applyNumberFormat="1" applyFont="1" applyFill="1" applyBorder="1" applyProtection="1"/>
    <xf numFmtId="10" fontId="0" fillId="6" borderId="19" xfId="3" applyNumberFormat="1" applyFont="1" applyFill="1" applyBorder="1"/>
    <xf numFmtId="0" fontId="1" fillId="6" borderId="4" xfId="0" applyFont="1" applyFill="1" applyBorder="1" applyProtection="1">
      <protection locked="0"/>
    </xf>
    <xf numFmtId="166" fontId="0" fillId="6" borderId="2" xfId="0" applyNumberFormat="1" applyFill="1" applyBorder="1" applyProtection="1">
      <protection locked="0"/>
    </xf>
    <xf numFmtId="0" fontId="0" fillId="6" borderId="4" xfId="0" applyFill="1" applyBorder="1" applyProtection="1">
      <protection locked="0"/>
    </xf>
    <xf numFmtId="8" fontId="8" fillId="6" borderId="2" xfId="0" applyNumberFormat="1" applyFont="1" applyFill="1" applyBorder="1" applyAlignment="1" applyProtection="1">
      <protection locked="0"/>
    </xf>
    <xf numFmtId="42" fontId="1" fillId="6" borderId="2" xfId="0" applyNumberFormat="1" applyFont="1" applyFill="1" applyBorder="1" applyAlignment="1" applyProtection="1">
      <protection locked="0"/>
    </xf>
    <xf numFmtId="166" fontId="1" fillId="3" borderId="7" xfId="0" applyNumberFormat="1" applyFont="1" applyFill="1" applyBorder="1" applyAlignment="1" applyProtection="1">
      <alignment wrapText="1"/>
      <protection locked="0"/>
    </xf>
    <xf numFmtId="44" fontId="1" fillId="9" borderId="28" xfId="5" applyFont="1" applyFill="1" applyBorder="1" applyProtection="1"/>
    <xf numFmtId="44" fontId="1" fillId="9" borderId="29" xfId="5" applyFont="1" applyFill="1" applyBorder="1" applyProtection="1"/>
    <xf numFmtId="44" fontId="1" fillId="6" borderId="2" xfId="5" applyFont="1" applyFill="1" applyBorder="1" applyProtection="1"/>
    <xf numFmtId="0" fontId="1" fillId="3" borderId="0" xfId="0" applyFont="1" applyFill="1" applyAlignment="1">
      <alignment horizontal="center"/>
    </xf>
    <xf numFmtId="0" fontId="1" fillId="3" borderId="0" xfId="0" applyFont="1" applyFill="1" applyBorder="1" applyAlignment="1">
      <alignment horizontal="center"/>
    </xf>
    <xf numFmtId="0" fontId="0" fillId="3" borderId="0" xfId="0" applyFill="1" applyAlignment="1">
      <alignment horizontal="center"/>
    </xf>
    <xf numFmtId="0" fontId="0" fillId="0" borderId="0" xfId="0" applyAlignment="1">
      <alignment horizontal="center"/>
    </xf>
    <xf numFmtId="44" fontId="1" fillId="6" borderId="7" xfId="5" applyFont="1" applyFill="1" applyBorder="1" applyProtection="1"/>
    <xf numFmtId="0" fontId="16" fillId="3" borderId="0" xfId="0" applyFont="1" applyFill="1" applyAlignment="1">
      <alignment horizontal="center"/>
    </xf>
    <xf numFmtId="0" fontId="16" fillId="3" borderId="0" xfId="0" applyFont="1" applyFill="1" applyAlignment="1" applyProtection="1">
      <alignment horizontal="center"/>
    </xf>
    <xf numFmtId="44" fontId="1" fillId="6" borderId="7" xfId="0" applyNumberFormat="1" applyFont="1" applyFill="1" applyBorder="1" applyProtection="1"/>
    <xf numFmtId="0" fontId="0" fillId="3" borderId="0" xfId="0" applyFill="1" applyAlignment="1">
      <alignment horizontal="center" vertical="center"/>
    </xf>
    <xf numFmtId="44" fontId="1" fillId="0" borderId="10" xfId="0" applyNumberFormat="1" applyFont="1" applyBorder="1" applyAlignment="1" applyProtection="1">
      <alignment horizontal="right" vertical="center"/>
      <protection locked="0"/>
    </xf>
    <xf numFmtId="0" fontId="1" fillId="6" borderId="10" xfId="0" applyFont="1" applyFill="1" applyBorder="1" applyAlignment="1" applyProtection="1">
      <alignment horizontal="right" vertical="center"/>
    </xf>
    <xf numFmtId="10" fontId="1" fillId="0" borderId="10" xfId="0" applyNumberFormat="1" applyFont="1" applyBorder="1" applyAlignment="1" applyProtection="1">
      <alignment horizontal="right" vertical="center"/>
      <protection locked="0"/>
    </xf>
    <xf numFmtId="0" fontId="1" fillId="0" borderId="10" xfId="0" applyFont="1" applyBorder="1" applyAlignment="1" applyProtection="1">
      <alignment horizontal="right" vertical="center"/>
      <protection locked="0"/>
    </xf>
    <xf numFmtId="0" fontId="0" fillId="3" borderId="0" xfId="0" applyFill="1" applyAlignment="1" applyProtection="1">
      <alignment vertical="center"/>
    </xf>
    <xf numFmtId="0" fontId="0" fillId="0" borderId="0" xfId="0" applyAlignment="1">
      <alignment vertical="center"/>
    </xf>
    <xf numFmtId="0" fontId="1" fillId="0" borderId="0" xfId="0" applyFont="1" applyAlignment="1">
      <alignment vertical="center"/>
    </xf>
    <xf numFmtId="0" fontId="1" fillId="0" borderId="0" xfId="0" applyFont="1" applyFill="1" applyBorder="1" applyAlignment="1" applyProtection="1">
      <alignment horizontal="right" vertical="center"/>
    </xf>
    <xf numFmtId="44" fontId="1" fillId="0" borderId="0" xfId="0" applyNumberFormat="1" applyFont="1" applyFill="1" applyBorder="1" applyAlignment="1" applyProtection="1">
      <alignment horizontal="right" vertical="center"/>
      <protection locked="0"/>
    </xf>
    <xf numFmtId="10" fontId="1" fillId="0" borderId="0" xfId="0" applyNumberFormat="1" applyFont="1" applyFill="1" applyBorder="1" applyAlignment="1" applyProtection="1">
      <alignment horizontal="right" vertical="center"/>
      <protection locked="0"/>
    </xf>
    <xf numFmtId="8" fontId="1" fillId="0" borderId="0" xfId="0" applyNumberFormat="1" applyFont="1" applyFill="1" applyBorder="1" applyAlignment="1" applyProtection="1">
      <alignment horizontal="right" vertical="center"/>
    </xf>
    <xf numFmtId="0" fontId="1" fillId="0" borderId="44" xfId="0" applyFont="1" applyBorder="1" applyAlignment="1" applyProtection="1">
      <alignment horizontal="right" vertical="center"/>
      <protection locked="0"/>
    </xf>
    <xf numFmtId="0" fontId="1" fillId="0" borderId="43" xfId="0" applyFont="1" applyBorder="1" applyAlignment="1" applyProtection="1">
      <alignment horizontal="right" vertical="center"/>
      <protection locked="0"/>
    </xf>
    <xf numFmtId="0" fontId="4" fillId="2" borderId="0" xfId="0" applyFont="1" applyFill="1" applyBorder="1" applyAlignment="1" applyProtection="1">
      <alignment horizontal="left" vertical="top"/>
    </xf>
    <xf numFmtId="49" fontId="4" fillId="2" borderId="0" xfId="0" applyNumberFormat="1" applyFont="1" applyFill="1" applyBorder="1" applyAlignment="1" applyProtection="1">
      <alignment horizontal="left" vertical="top"/>
    </xf>
    <xf numFmtId="0" fontId="1" fillId="0" borderId="43" xfId="0" applyFont="1" applyFill="1" applyBorder="1" applyAlignment="1" applyProtection="1">
      <alignment horizontal="right" vertical="center" wrapText="1"/>
    </xf>
    <xf numFmtId="8" fontId="1" fillId="6" borderId="11" xfId="0" applyNumberFormat="1" applyFont="1" applyFill="1" applyBorder="1" applyAlignment="1" applyProtection="1">
      <alignment horizontal="right" vertical="center"/>
    </xf>
    <xf numFmtId="0" fontId="1" fillId="6" borderId="26" xfId="0" applyFont="1" applyFill="1" applyBorder="1" applyAlignment="1" applyProtection="1">
      <alignment horizontal="right" vertical="center" wrapText="1"/>
    </xf>
    <xf numFmtId="0" fontId="0" fillId="6" borderId="7" xfId="5" applyNumberFormat="1" applyFont="1" applyFill="1" applyBorder="1" applyProtection="1"/>
    <xf numFmtId="0" fontId="6" fillId="8" borderId="3" xfId="0" applyNumberFormat="1" applyFont="1" applyFill="1" applyBorder="1" applyProtection="1"/>
    <xf numFmtId="44" fontId="6" fillId="8" borderId="3" xfId="0" applyNumberFormat="1" applyFont="1" applyFill="1" applyBorder="1" applyProtection="1"/>
    <xf numFmtId="0" fontId="21" fillId="2" borderId="0" xfId="0" applyFont="1" applyFill="1" applyBorder="1" applyAlignment="1" applyProtection="1">
      <alignment horizontal="center" vertical="center"/>
      <protection locked="0"/>
    </xf>
    <xf numFmtId="44" fontId="21" fillId="2" borderId="0" xfId="0" applyNumberFormat="1" applyFont="1" applyFill="1" applyBorder="1" applyAlignment="1">
      <alignment horizontal="center" vertical="center"/>
    </xf>
    <xf numFmtId="44" fontId="21" fillId="2" borderId="29" xfId="0" applyNumberFormat="1" applyFont="1" applyFill="1" applyBorder="1" applyAlignment="1">
      <alignment horizontal="center" vertical="center"/>
    </xf>
    <xf numFmtId="38" fontId="14" fillId="2" borderId="0" xfId="0" applyNumberFormat="1" applyFont="1" applyFill="1" applyBorder="1" applyAlignment="1" applyProtection="1">
      <alignment horizontal="center" wrapText="1"/>
    </xf>
    <xf numFmtId="164" fontId="14" fillId="2" borderId="45" xfId="0" applyNumberFormat="1" applyFont="1" applyFill="1" applyBorder="1" applyAlignment="1" applyProtection="1">
      <alignment horizontal="center" wrapText="1"/>
    </xf>
    <xf numFmtId="0" fontId="1" fillId="6" borderId="19" xfId="0" applyFont="1" applyFill="1" applyBorder="1" applyAlignment="1" applyProtection="1">
      <alignment horizontal="left"/>
    </xf>
    <xf numFmtId="0" fontId="1" fillId="6" borderId="16" xfId="0" applyFont="1" applyFill="1" applyBorder="1" applyAlignment="1" applyProtection="1">
      <alignment horizontal="left"/>
    </xf>
    <xf numFmtId="0" fontId="1" fillId="6" borderId="5" xfId="0" applyFont="1" applyFill="1" applyBorder="1" applyAlignment="1" applyProtection="1">
      <alignment horizontal="left"/>
    </xf>
    <xf numFmtId="44" fontId="17" fillId="9" borderId="14" xfId="0" applyNumberFormat="1" applyFont="1" applyFill="1" applyBorder="1" applyAlignment="1" applyProtection="1">
      <alignment horizontal="center"/>
    </xf>
    <xf numFmtId="44" fontId="17" fillId="9" borderId="27" xfId="0" applyNumberFormat="1" applyFont="1" applyFill="1" applyBorder="1" applyAlignment="1" applyProtection="1">
      <alignment horizontal="center"/>
    </xf>
    <xf numFmtId="0" fontId="1" fillId="6" borderId="21" xfId="0" applyFont="1" applyFill="1" applyBorder="1" applyAlignment="1" applyProtection="1">
      <alignment horizontal="center" vertical="center" textRotation="90"/>
    </xf>
    <xf numFmtId="0" fontId="1" fillId="6" borderId="36" xfId="0" applyFont="1" applyFill="1" applyBorder="1" applyAlignment="1" applyProtection="1">
      <alignment horizontal="center" vertical="center" textRotation="90"/>
    </xf>
    <xf numFmtId="0" fontId="1" fillId="6" borderId="20" xfId="0" applyFont="1" applyFill="1" applyBorder="1" applyAlignment="1" applyProtection="1">
      <alignment horizontal="center" vertical="center" textRotation="90"/>
    </xf>
    <xf numFmtId="0" fontId="13" fillId="7" borderId="33" xfId="0" applyFont="1" applyFill="1" applyBorder="1" applyAlignment="1" applyProtection="1">
      <alignment horizontal="center" vertical="center" wrapText="1"/>
    </xf>
    <xf numFmtId="0" fontId="13" fillId="7" borderId="34" xfId="0" applyFont="1" applyFill="1" applyBorder="1" applyAlignment="1" applyProtection="1">
      <alignment horizontal="center" vertical="center" wrapText="1"/>
    </xf>
    <xf numFmtId="0" fontId="13" fillId="7" borderId="35" xfId="0" applyFont="1" applyFill="1" applyBorder="1" applyAlignment="1" applyProtection="1">
      <alignment horizontal="center" vertical="center" wrapText="1"/>
    </xf>
    <xf numFmtId="0" fontId="1" fillId="6" borderId="37" xfId="0" applyFont="1" applyFill="1" applyBorder="1" applyAlignment="1" applyProtection="1">
      <alignment horizontal="right" vertical="center"/>
    </xf>
    <xf numFmtId="0" fontId="1" fillId="6" borderId="12" xfId="0" applyFont="1" applyFill="1" applyBorder="1" applyAlignment="1" applyProtection="1">
      <alignment horizontal="right" vertical="center"/>
    </xf>
    <xf numFmtId="0" fontId="13" fillId="7" borderId="14" xfId="0" applyFont="1" applyFill="1" applyBorder="1" applyAlignment="1" applyProtection="1">
      <alignment horizontal="center" vertical="center" wrapText="1"/>
    </xf>
    <xf numFmtId="0" fontId="13" fillId="7" borderId="27" xfId="0" applyFont="1" applyFill="1" applyBorder="1" applyAlignment="1" applyProtection="1">
      <alignment horizontal="center" vertical="center" wrapText="1"/>
    </xf>
    <xf numFmtId="0" fontId="1" fillId="3" borderId="0" xfId="0" applyFont="1" applyFill="1" applyAlignment="1">
      <alignment horizontal="left" wrapText="1"/>
    </xf>
    <xf numFmtId="0" fontId="6" fillId="8" borderId="53" xfId="0" applyFont="1" applyFill="1" applyBorder="1" applyAlignment="1">
      <alignment horizontal="right"/>
    </xf>
    <xf numFmtId="0" fontId="6" fillId="8" borderId="42" xfId="0" applyFont="1" applyFill="1" applyBorder="1" applyAlignment="1">
      <alignment horizontal="right"/>
    </xf>
    <xf numFmtId="0" fontId="6" fillId="8" borderId="54" xfId="0" applyFont="1" applyFill="1" applyBorder="1" applyAlignment="1">
      <alignment horizontal="right"/>
    </xf>
    <xf numFmtId="0" fontId="6" fillId="8" borderId="30" xfId="0" applyFont="1" applyFill="1" applyBorder="1" applyAlignment="1">
      <alignment horizontal="right"/>
    </xf>
    <xf numFmtId="0" fontId="6" fillId="8" borderId="31" xfId="0" applyFont="1" applyFill="1" applyBorder="1" applyAlignment="1">
      <alignment horizontal="right"/>
    </xf>
    <xf numFmtId="0" fontId="6" fillId="8" borderId="32" xfId="0" applyFont="1" applyFill="1" applyBorder="1" applyAlignment="1">
      <alignment horizontal="right"/>
    </xf>
    <xf numFmtId="0" fontId="6" fillId="8" borderId="37" xfId="0" applyFont="1" applyFill="1" applyBorder="1" applyAlignment="1">
      <alignment horizontal="right"/>
    </xf>
    <xf numFmtId="0" fontId="6" fillId="8" borderId="38" xfId="0" applyFont="1" applyFill="1" applyBorder="1" applyAlignment="1">
      <alignment horizontal="right"/>
    </xf>
    <xf numFmtId="0" fontId="6" fillId="8" borderId="39" xfId="0" applyFont="1" applyFill="1" applyBorder="1" applyAlignment="1">
      <alignment horizontal="right"/>
    </xf>
    <xf numFmtId="44" fontId="0" fillId="6" borderId="19" xfId="0" applyNumberFormat="1" applyFill="1" applyBorder="1" applyAlignment="1">
      <alignment horizontal="center"/>
    </xf>
    <xf numFmtId="44" fontId="0" fillId="6" borderId="25" xfId="0" applyNumberFormat="1" applyFill="1" applyBorder="1" applyAlignment="1">
      <alignment horizontal="center"/>
    </xf>
    <xf numFmtId="0" fontId="13" fillId="7" borderId="33" xfId="0" applyFont="1" applyFill="1" applyBorder="1" applyAlignment="1">
      <alignment horizontal="center" wrapText="1"/>
    </xf>
    <xf numFmtId="0" fontId="13" fillId="7" borderId="35" xfId="0" applyFont="1" applyFill="1" applyBorder="1" applyAlignment="1">
      <alignment horizontal="center" wrapText="1"/>
    </xf>
    <xf numFmtId="49" fontId="6" fillId="8" borderId="38" xfId="0" applyNumberFormat="1" applyFont="1" applyFill="1" applyBorder="1" applyAlignment="1">
      <alignment horizontal="right"/>
    </xf>
    <xf numFmtId="49" fontId="6" fillId="8" borderId="39" xfId="0" applyNumberFormat="1" applyFont="1" applyFill="1" applyBorder="1" applyAlignment="1">
      <alignment horizontal="right"/>
    </xf>
    <xf numFmtId="44" fontId="6" fillId="8" borderId="37" xfId="0" applyNumberFormat="1" applyFont="1" applyFill="1" applyBorder="1" applyAlignment="1">
      <alignment horizontal="center"/>
    </xf>
    <xf numFmtId="44" fontId="6" fillId="8" borderId="39" xfId="0" applyNumberFormat="1" applyFont="1" applyFill="1" applyBorder="1" applyAlignment="1">
      <alignment horizontal="center"/>
    </xf>
    <xf numFmtId="0" fontId="13" fillId="7" borderId="53" xfId="0" applyFont="1" applyFill="1" applyBorder="1" applyAlignment="1">
      <alignment horizontal="center"/>
    </xf>
    <xf numFmtId="0" fontId="13" fillId="7" borderId="54" xfId="0" applyFont="1" applyFill="1" applyBorder="1" applyAlignment="1">
      <alignment horizontal="center"/>
    </xf>
    <xf numFmtId="0" fontId="13" fillId="7" borderId="53" xfId="0" applyFont="1" applyFill="1" applyBorder="1" applyAlignment="1">
      <alignment horizontal="center" wrapText="1"/>
    </xf>
    <xf numFmtId="0" fontId="13" fillId="7" borderId="54" xfId="0" applyFont="1" applyFill="1" applyBorder="1" applyAlignment="1">
      <alignment horizontal="center" wrapText="1"/>
    </xf>
    <xf numFmtId="0" fontId="13" fillId="7" borderId="14" xfId="0" applyFont="1" applyFill="1" applyBorder="1" applyAlignment="1" applyProtection="1">
      <alignment horizontal="center" vertical="center"/>
    </xf>
    <xf numFmtId="0" fontId="13" fillId="7" borderId="43" xfId="0" applyFont="1" applyFill="1" applyBorder="1" applyAlignment="1" applyProtection="1">
      <alignment horizontal="center" vertical="center"/>
    </xf>
    <xf numFmtId="0" fontId="13" fillId="7" borderId="44" xfId="0" applyFont="1" applyFill="1" applyBorder="1" applyAlignment="1" applyProtection="1">
      <alignment horizontal="center" vertical="center"/>
    </xf>
    <xf numFmtId="0" fontId="13" fillId="7" borderId="30" xfId="0" applyFont="1" applyFill="1" applyBorder="1" applyAlignment="1" applyProtection="1">
      <alignment horizontal="center"/>
    </xf>
    <xf numFmtId="0" fontId="13" fillId="7" borderId="31" xfId="0" applyFont="1" applyFill="1" applyBorder="1" applyAlignment="1" applyProtection="1">
      <alignment horizontal="center"/>
    </xf>
    <xf numFmtId="0" fontId="13" fillId="7" borderId="32" xfId="0" applyFont="1" applyFill="1" applyBorder="1" applyAlignment="1" applyProtection="1">
      <alignment horizontal="center"/>
    </xf>
    <xf numFmtId="0" fontId="16" fillId="5" borderId="50" xfId="0" applyFont="1" applyFill="1" applyBorder="1" applyAlignment="1" applyProtection="1">
      <alignment horizontal="center" vertical="center" wrapText="1"/>
    </xf>
    <xf numFmtId="0" fontId="16" fillId="5" borderId="55" xfId="0" applyFont="1" applyFill="1" applyBorder="1" applyAlignment="1" applyProtection="1">
      <alignment horizontal="center" vertical="center" wrapText="1"/>
    </xf>
    <xf numFmtId="0" fontId="16" fillId="5" borderId="57" xfId="6" applyFont="1" applyFill="1" applyBorder="1" applyAlignment="1" applyProtection="1">
      <alignment horizontal="center" vertical="center" wrapText="1"/>
    </xf>
    <xf numFmtId="0" fontId="16" fillId="5" borderId="24" xfId="6" applyFont="1" applyFill="1" applyBorder="1" applyAlignment="1" applyProtection="1">
      <alignment horizontal="center" vertical="center" wrapText="1"/>
    </xf>
    <xf numFmtId="0" fontId="13" fillId="5" borderId="30" xfId="0" applyFont="1" applyFill="1" applyBorder="1" applyAlignment="1" applyProtection="1">
      <alignment horizontal="center" vertical="center"/>
    </xf>
    <xf numFmtId="0" fontId="13" fillId="5" borderId="32" xfId="0" applyFont="1" applyFill="1" applyBorder="1" applyAlignment="1" applyProtection="1">
      <alignment horizontal="center" vertical="center"/>
    </xf>
    <xf numFmtId="0" fontId="13" fillId="5" borderId="30" xfId="0" applyFont="1" applyFill="1" applyBorder="1" applyAlignment="1" applyProtection="1">
      <alignment horizontal="center"/>
    </xf>
    <xf numFmtId="0" fontId="13" fillId="5" borderId="32" xfId="0" applyFont="1" applyFill="1" applyBorder="1" applyAlignment="1" applyProtection="1">
      <alignment horizontal="center"/>
    </xf>
    <xf numFmtId="0" fontId="16" fillId="5" borderId="58" xfId="6" applyFont="1" applyFill="1" applyBorder="1" applyAlignment="1" applyProtection="1">
      <alignment horizontal="center" vertical="center" wrapText="1"/>
    </xf>
    <xf numFmtId="0" fontId="16" fillId="5" borderId="56" xfId="6" applyFont="1" applyFill="1" applyBorder="1" applyAlignment="1" applyProtection="1">
      <alignment horizontal="center" vertical="center" wrapText="1"/>
    </xf>
    <xf numFmtId="166" fontId="9" fillId="5" borderId="31" xfId="0" applyNumberFormat="1" applyFont="1" applyFill="1" applyBorder="1" applyAlignment="1">
      <alignment horizontal="left" wrapText="1"/>
    </xf>
    <xf numFmtId="166" fontId="3" fillId="3" borderId="16" xfId="0" applyNumberFormat="1" applyFont="1" applyFill="1" applyBorder="1" applyAlignment="1" applyProtection="1">
      <alignment wrapText="1"/>
      <protection locked="0"/>
    </xf>
    <xf numFmtId="166" fontId="3" fillId="3" borderId="57" xfId="0" applyNumberFormat="1" applyFont="1" applyFill="1" applyBorder="1" applyAlignment="1" applyProtection="1">
      <alignment wrapText="1"/>
      <protection locked="0"/>
    </xf>
    <xf numFmtId="9" fontId="6" fillId="8" borderId="38" xfId="3" applyFont="1" applyFill="1" applyBorder="1" applyAlignment="1">
      <alignment horizontal="right" wrapText="1"/>
    </xf>
    <xf numFmtId="44" fontId="21" fillId="2" borderId="27" xfId="0" applyNumberFormat="1" applyFont="1" applyFill="1" applyBorder="1" applyAlignment="1">
      <alignment horizontal="center" vertical="center"/>
    </xf>
    <xf numFmtId="49" fontId="9" fillId="7" borderId="20" xfId="0" applyNumberFormat="1" applyFont="1" applyFill="1" applyBorder="1" applyAlignment="1" applyProtection="1">
      <alignment horizontal="center" vertical="center" wrapText="1"/>
      <protection locked="0"/>
    </xf>
    <xf numFmtId="44" fontId="21" fillId="2" borderId="14" xfId="0" applyNumberFormat="1" applyFont="1" applyFill="1" applyBorder="1" applyAlignment="1">
      <alignment horizontal="center" vertical="center"/>
    </xf>
    <xf numFmtId="44" fontId="21" fillId="2" borderId="43" xfId="0" applyNumberFormat="1" applyFont="1" applyFill="1" applyBorder="1" applyAlignment="1">
      <alignment horizontal="center" vertical="center"/>
    </xf>
    <xf numFmtId="44" fontId="21" fillId="2" borderId="44" xfId="0" applyNumberFormat="1" applyFont="1" applyFill="1" applyBorder="1" applyAlignment="1">
      <alignment horizontal="center" vertical="center"/>
    </xf>
    <xf numFmtId="166" fontId="6" fillId="8" borderId="39" xfId="0" applyNumberFormat="1" applyFont="1" applyFill="1" applyBorder="1" applyAlignment="1" applyProtection="1">
      <alignment wrapText="1"/>
    </xf>
    <xf numFmtId="166" fontId="6" fillId="8" borderId="60" xfId="0" applyNumberFormat="1" applyFont="1" applyFill="1" applyBorder="1" applyAlignment="1" applyProtection="1">
      <alignment wrapText="1"/>
    </xf>
    <xf numFmtId="166" fontId="4" fillId="8" borderId="61" xfId="0" applyNumberFormat="1" applyFont="1" applyFill="1" applyBorder="1" applyAlignment="1">
      <alignment wrapText="1"/>
    </xf>
    <xf numFmtId="166" fontId="3" fillId="3" borderId="2" xfId="0" applyNumberFormat="1" applyFont="1" applyFill="1" applyBorder="1" applyAlignment="1" applyProtection="1">
      <alignment wrapText="1"/>
      <protection locked="0"/>
    </xf>
    <xf numFmtId="166" fontId="6" fillId="8" borderId="2" xfId="0" applyNumberFormat="1" applyFont="1" applyFill="1" applyBorder="1" applyAlignment="1" applyProtection="1">
      <alignment wrapText="1"/>
    </xf>
    <xf numFmtId="166" fontId="9" fillId="5" borderId="2" xfId="0" applyNumberFormat="1" applyFont="1" applyFill="1" applyBorder="1" applyAlignment="1">
      <alignment horizontal="left" wrapText="1"/>
    </xf>
    <xf numFmtId="49" fontId="9" fillId="7" borderId="44" xfId="0" applyNumberFormat="1" applyFont="1" applyFill="1" applyBorder="1" applyAlignment="1" applyProtection="1">
      <alignment horizontal="center" vertical="center" wrapText="1"/>
      <protection locked="0"/>
    </xf>
    <xf numFmtId="166" fontId="6" fillId="8" borderId="4" xfId="0" applyNumberFormat="1" applyFont="1" applyFill="1" applyBorder="1" applyAlignment="1" applyProtection="1">
      <alignment wrapText="1"/>
    </xf>
    <xf numFmtId="166" fontId="6" fillId="8" borderId="7" xfId="0" applyNumberFormat="1" applyFont="1" applyFill="1" applyBorder="1" applyAlignment="1" applyProtection="1">
      <alignment wrapText="1"/>
    </xf>
    <xf numFmtId="166" fontId="9" fillId="5" borderId="4" xfId="0" applyNumberFormat="1" applyFont="1" applyFill="1" applyBorder="1" applyAlignment="1">
      <alignment horizontal="left" wrapText="1"/>
    </xf>
    <xf numFmtId="166" fontId="9" fillId="5" borderId="7" xfId="0" applyNumberFormat="1" applyFont="1" applyFill="1" applyBorder="1" applyAlignment="1">
      <alignment horizontal="left" wrapText="1"/>
    </xf>
    <xf numFmtId="9" fontId="6" fillId="8" borderId="10" xfId="3" applyFont="1" applyFill="1" applyBorder="1" applyAlignment="1">
      <alignment horizontal="right" wrapText="1"/>
    </xf>
    <xf numFmtId="166" fontId="6" fillId="8" borderId="46" xfId="0" applyNumberFormat="1" applyFont="1" applyFill="1" applyBorder="1" applyAlignment="1" applyProtection="1">
      <alignment wrapText="1"/>
    </xf>
    <xf numFmtId="166" fontId="4" fillId="8" borderId="8" xfId="0" applyNumberFormat="1" applyFont="1" applyFill="1" applyBorder="1" applyAlignment="1">
      <alignment wrapText="1"/>
    </xf>
    <xf numFmtId="166" fontId="4" fillId="8" borderId="22" xfId="0" applyNumberFormat="1" applyFont="1" applyFill="1" applyBorder="1" applyAlignment="1">
      <alignment wrapText="1"/>
    </xf>
    <xf numFmtId="166" fontId="9" fillId="5" borderId="40" xfId="0" applyNumberFormat="1" applyFont="1" applyFill="1" applyBorder="1" applyAlignment="1">
      <alignment horizontal="left" wrapText="1"/>
    </xf>
    <xf numFmtId="166" fontId="9" fillId="5" borderId="3" xfId="0" applyNumberFormat="1" applyFont="1" applyFill="1" applyBorder="1" applyAlignment="1">
      <alignment horizontal="left" wrapText="1"/>
    </xf>
    <xf numFmtId="166" fontId="9" fillId="5" borderId="13" xfId="0" applyNumberFormat="1" applyFont="1" applyFill="1" applyBorder="1" applyAlignment="1">
      <alignment horizontal="left" wrapText="1"/>
    </xf>
    <xf numFmtId="166" fontId="6" fillId="8" borderId="10" xfId="0" applyNumberFormat="1" applyFont="1" applyFill="1" applyBorder="1" applyAlignment="1" applyProtection="1">
      <alignment wrapText="1"/>
    </xf>
    <xf numFmtId="49" fontId="9" fillId="7" borderId="53" xfId="0" applyNumberFormat="1" applyFont="1" applyFill="1" applyBorder="1" applyAlignment="1" applyProtection="1">
      <alignment horizontal="center" vertical="center" wrapText="1"/>
      <protection locked="0"/>
    </xf>
    <xf numFmtId="49" fontId="9" fillId="7" borderId="48" xfId="0" applyNumberFormat="1" applyFont="1" applyFill="1" applyBorder="1" applyAlignment="1" applyProtection="1">
      <alignment horizontal="center" vertical="center" wrapText="1"/>
      <protection locked="0"/>
    </xf>
  </cellXfs>
  <cellStyles count="7">
    <cellStyle name="Currency" xfId="5" builtinId="4"/>
    <cellStyle name="Hyperlink 2" xfId="1" xr:uid="{00000000-0005-0000-0000-000001000000}"/>
    <cellStyle name="Normal" xfId="0" builtinId="0"/>
    <cellStyle name="Normal 2" xfId="2" xr:uid="{00000000-0005-0000-0000-000003000000}"/>
    <cellStyle name="Normal_besimple" xfId="6" xr:uid="{00000000-0005-0000-0000-000004000000}"/>
    <cellStyle name="Percent" xfId="3" builtinId="5"/>
    <cellStyle name="Percent 2" xfId="4"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0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AD9F0"/>
      <color rgb="FF2D86C9"/>
      <color rgb="FF58595B"/>
      <color rgb="FFB95DA0"/>
      <color rgb="FFD2D02D"/>
      <color rgb="FFC6C7C8"/>
      <color rgb="FF6FAFDF"/>
      <color rgb="FFADAEAF"/>
      <color rgb="FF137BA5"/>
      <color rgb="FF1AA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Break-Even Analysis Year 1 Projection</a:t>
            </a:r>
          </a:p>
        </c:rich>
      </c:tx>
      <c:overlay val="0"/>
    </c:title>
    <c:autoTitleDeleted val="0"/>
    <c:plotArea>
      <c:layout/>
      <c:lineChart>
        <c:grouping val="standard"/>
        <c:varyColors val="0"/>
        <c:ser>
          <c:idx val="0"/>
          <c:order val="0"/>
          <c:tx>
            <c:strRef>
              <c:f>'Break-Even Analysis'!$H$7:$H$8</c:f>
              <c:strCache>
                <c:ptCount val="2"/>
                <c:pt idx="0">
                  <c:v>Total Fixed Costs</c:v>
                </c:pt>
              </c:strCache>
            </c:strRef>
          </c:tx>
          <c:spPr>
            <a:ln>
              <a:solidFill>
                <a:schemeClr val="accent6"/>
              </a:solidFill>
            </a:ln>
          </c:spPr>
          <c:marker>
            <c:symbol val="none"/>
          </c:marker>
          <c:cat>
            <c:numRef>
              <c:f>'Break-Even Analysis'!$G$9:$G$20</c:f>
              <c:numCache>
                <c:formatCode>General</c:formatCode>
                <c:ptCount val="12"/>
                <c:pt idx="0">
                  <c:v>0</c:v>
                </c:pt>
                <c:pt idx="1">
                  <c:v>0</c:v>
                </c:pt>
                <c:pt idx="2">
                  <c:v>0</c:v>
                </c:pt>
                <c:pt idx="3">
                  <c:v>0</c:v>
                </c:pt>
                <c:pt idx="4">
                  <c:v>0</c:v>
                </c:pt>
                <c:pt idx="5">
                  <c:v>0</c:v>
                </c:pt>
                <c:pt idx="6">
                  <c:v>0</c:v>
                </c:pt>
                <c:pt idx="7">
                  <c:v>0</c:v>
                </c:pt>
                <c:pt idx="8">
                  <c:v>0</c:v>
                </c:pt>
                <c:pt idx="9" formatCode="0">
                  <c:v>0</c:v>
                </c:pt>
                <c:pt idx="10">
                  <c:v>0</c:v>
                </c:pt>
                <c:pt idx="11">
                  <c:v>0</c:v>
                </c:pt>
              </c:numCache>
            </c:numRef>
          </c:cat>
          <c:val>
            <c:numRef>
              <c:f>'Break-Even Analysis'!$H$9:$H$20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8A2-492F-8F99-3B97C3C30ADB}"/>
            </c:ext>
          </c:extLst>
        </c:ser>
        <c:ser>
          <c:idx val="1"/>
          <c:order val="1"/>
          <c:tx>
            <c:strRef>
              <c:f>'Break-Even Analysis'!$I$7:$I$8</c:f>
              <c:strCache>
                <c:ptCount val="2"/>
                <c:pt idx="0">
                  <c:v>Ttl Variable Costs</c:v>
                </c:pt>
              </c:strCache>
            </c:strRef>
          </c:tx>
          <c:spPr>
            <a:ln>
              <a:solidFill>
                <a:srgbClr val="B95DA0"/>
              </a:solidFill>
            </a:ln>
          </c:spPr>
          <c:marker>
            <c:symbol val="none"/>
          </c:marker>
          <c:cat>
            <c:numRef>
              <c:f>'Break-Even Analysis'!$G$9:$G$20</c:f>
              <c:numCache>
                <c:formatCode>General</c:formatCode>
                <c:ptCount val="12"/>
                <c:pt idx="0">
                  <c:v>0</c:v>
                </c:pt>
                <c:pt idx="1">
                  <c:v>0</c:v>
                </c:pt>
                <c:pt idx="2">
                  <c:v>0</c:v>
                </c:pt>
                <c:pt idx="3">
                  <c:v>0</c:v>
                </c:pt>
                <c:pt idx="4">
                  <c:v>0</c:v>
                </c:pt>
                <c:pt idx="5">
                  <c:v>0</c:v>
                </c:pt>
                <c:pt idx="6">
                  <c:v>0</c:v>
                </c:pt>
                <c:pt idx="7">
                  <c:v>0</c:v>
                </c:pt>
                <c:pt idx="8">
                  <c:v>0</c:v>
                </c:pt>
                <c:pt idx="9" formatCode="0">
                  <c:v>0</c:v>
                </c:pt>
                <c:pt idx="10">
                  <c:v>0</c:v>
                </c:pt>
                <c:pt idx="11">
                  <c:v>0</c:v>
                </c:pt>
              </c:numCache>
            </c:numRef>
          </c:cat>
          <c:val>
            <c:numRef>
              <c:f>'Break-Even Analysis'!$I$9:$I$20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8A2-492F-8F99-3B97C3C30ADB}"/>
            </c:ext>
          </c:extLst>
        </c:ser>
        <c:ser>
          <c:idx val="2"/>
          <c:order val="2"/>
          <c:tx>
            <c:strRef>
              <c:f>'Break-Even Analysis'!$J$7:$J$8</c:f>
              <c:strCache>
                <c:ptCount val="2"/>
                <c:pt idx="0">
                  <c:v>Total Costs</c:v>
                </c:pt>
              </c:strCache>
            </c:strRef>
          </c:tx>
          <c:spPr>
            <a:ln>
              <a:solidFill>
                <a:schemeClr val="accent4"/>
              </a:solidFill>
            </a:ln>
          </c:spPr>
          <c:marker>
            <c:symbol val="none"/>
          </c:marker>
          <c:cat>
            <c:numRef>
              <c:f>'Break-Even Analysis'!$G$9:$G$20</c:f>
              <c:numCache>
                <c:formatCode>General</c:formatCode>
                <c:ptCount val="12"/>
                <c:pt idx="0">
                  <c:v>0</c:v>
                </c:pt>
                <c:pt idx="1">
                  <c:v>0</c:v>
                </c:pt>
                <c:pt idx="2">
                  <c:v>0</c:v>
                </c:pt>
                <c:pt idx="3">
                  <c:v>0</c:v>
                </c:pt>
                <c:pt idx="4">
                  <c:v>0</c:v>
                </c:pt>
                <c:pt idx="5">
                  <c:v>0</c:v>
                </c:pt>
                <c:pt idx="6">
                  <c:v>0</c:v>
                </c:pt>
                <c:pt idx="7">
                  <c:v>0</c:v>
                </c:pt>
                <c:pt idx="8">
                  <c:v>0</c:v>
                </c:pt>
                <c:pt idx="9" formatCode="0">
                  <c:v>0</c:v>
                </c:pt>
                <c:pt idx="10">
                  <c:v>0</c:v>
                </c:pt>
                <c:pt idx="11">
                  <c:v>0</c:v>
                </c:pt>
              </c:numCache>
            </c:numRef>
          </c:cat>
          <c:val>
            <c:numRef>
              <c:f>'Break-Even Analysis'!$J$9:$J$20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8A2-492F-8F99-3B97C3C30ADB}"/>
            </c:ext>
          </c:extLst>
        </c:ser>
        <c:ser>
          <c:idx val="3"/>
          <c:order val="3"/>
          <c:tx>
            <c:strRef>
              <c:f>'Break-Even Analysis'!$K$7:$K$8</c:f>
              <c:strCache>
                <c:ptCount val="2"/>
                <c:pt idx="0">
                  <c:v>Total Revenue</c:v>
                </c:pt>
              </c:strCache>
            </c:strRef>
          </c:tx>
          <c:spPr>
            <a:ln>
              <a:solidFill>
                <a:srgbClr val="D2D02D"/>
              </a:solidFill>
            </a:ln>
          </c:spPr>
          <c:marker>
            <c:symbol val="none"/>
          </c:marker>
          <c:cat>
            <c:numRef>
              <c:f>'Break-Even Analysis'!$G$9:$G$20</c:f>
              <c:numCache>
                <c:formatCode>General</c:formatCode>
                <c:ptCount val="12"/>
                <c:pt idx="0">
                  <c:v>0</c:v>
                </c:pt>
                <c:pt idx="1">
                  <c:v>0</c:v>
                </c:pt>
                <c:pt idx="2">
                  <c:v>0</c:v>
                </c:pt>
                <c:pt idx="3">
                  <c:v>0</c:v>
                </c:pt>
                <c:pt idx="4">
                  <c:v>0</c:v>
                </c:pt>
                <c:pt idx="5">
                  <c:v>0</c:v>
                </c:pt>
                <c:pt idx="6">
                  <c:v>0</c:v>
                </c:pt>
                <c:pt idx="7">
                  <c:v>0</c:v>
                </c:pt>
                <c:pt idx="8">
                  <c:v>0</c:v>
                </c:pt>
                <c:pt idx="9" formatCode="0">
                  <c:v>0</c:v>
                </c:pt>
                <c:pt idx="10">
                  <c:v>0</c:v>
                </c:pt>
                <c:pt idx="11">
                  <c:v>0</c:v>
                </c:pt>
              </c:numCache>
            </c:numRef>
          </c:cat>
          <c:val>
            <c:numRef>
              <c:f>'Break-Even Analysis'!$K$9:$K$20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18A2-492F-8F99-3B97C3C30ADB}"/>
            </c:ext>
          </c:extLst>
        </c:ser>
        <c:ser>
          <c:idx val="4"/>
          <c:order val="4"/>
          <c:tx>
            <c:strRef>
              <c:f>'Break-Even Analysis'!$L$7:$L$8</c:f>
              <c:strCache>
                <c:ptCount val="2"/>
                <c:pt idx="0">
                  <c:v>Profit</c:v>
                </c:pt>
              </c:strCache>
            </c:strRef>
          </c:tx>
          <c:spPr>
            <a:ln>
              <a:solidFill>
                <a:srgbClr val="2D86C9"/>
              </a:solidFill>
            </a:ln>
          </c:spPr>
          <c:marker>
            <c:symbol val="none"/>
          </c:marker>
          <c:cat>
            <c:numRef>
              <c:f>'Break-Even Analysis'!$G$9:$G$20</c:f>
              <c:numCache>
                <c:formatCode>General</c:formatCode>
                <c:ptCount val="12"/>
                <c:pt idx="0">
                  <c:v>0</c:v>
                </c:pt>
                <c:pt idx="1">
                  <c:v>0</c:v>
                </c:pt>
                <c:pt idx="2">
                  <c:v>0</c:v>
                </c:pt>
                <c:pt idx="3">
                  <c:v>0</c:v>
                </c:pt>
                <c:pt idx="4">
                  <c:v>0</c:v>
                </c:pt>
                <c:pt idx="5">
                  <c:v>0</c:v>
                </c:pt>
                <c:pt idx="6">
                  <c:v>0</c:v>
                </c:pt>
                <c:pt idx="7">
                  <c:v>0</c:v>
                </c:pt>
                <c:pt idx="8">
                  <c:v>0</c:v>
                </c:pt>
                <c:pt idx="9" formatCode="0">
                  <c:v>0</c:v>
                </c:pt>
                <c:pt idx="10">
                  <c:v>0</c:v>
                </c:pt>
                <c:pt idx="11">
                  <c:v>0</c:v>
                </c:pt>
              </c:numCache>
            </c:numRef>
          </c:cat>
          <c:val>
            <c:numRef>
              <c:f>'Break-Even Analysis'!$L$9:$L$20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18A2-492F-8F99-3B97C3C30ADB}"/>
            </c:ext>
          </c:extLst>
        </c:ser>
        <c:dLbls>
          <c:showLegendKey val="0"/>
          <c:showVal val="0"/>
          <c:showCatName val="0"/>
          <c:showSerName val="0"/>
          <c:showPercent val="0"/>
          <c:showBubbleSize val="0"/>
        </c:dLbls>
        <c:smooth val="0"/>
        <c:axId val="566522176"/>
        <c:axId val="566523352"/>
      </c:lineChart>
      <c:catAx>
        <c:axId val="566522176"/>
        <c:scaling>
          <c:orientation val="minMax"/>
        </c:scaling>
        <c:delete val="0"/>
        <c:axPos val="b"/>
        <c:majorGridlines/>
        <c:minorGridlines/>
        <c:numFmt formatCode="General" sourceLinked="1"/>
        <c:majorTickMark val="none"/>
        <c:minorTickMark val="none"/>
        <c:tickLblPos val="low"/>
        <c:txPr>
          <a:bodyPr/>
          <a:lstStyle/>
          <a:p>
            <a:pPr>
              <a:defRPr sz="800">
                <a:latin typeface="Arial" panose="020B0604020202020204" pitchFamily="34" charset="0"/>
                <a:cs typeface="Arial" panose="020B0604020202020204" pitchFamily="34" charset="0"/>
              </a:defRPr>
            </a:pPr>
            <a:endParaRPr lang="en-US"/>
          </a:p>
        </c:txPr>
        <c:crossAx val="566523352"/>
        <c:crosses val="autoZero"/>
        <c:auto val="1"/>
        <c:lblAlgn val="ctr"/>
        <c:lblOffset val="100"/>
        <c:noMultiLvlLbl val="0"/>
      </c:catAx>
      <c:valAx>
        <c:axId val="566523352"/>
        <c:scaling>
          <c:orientation val="minMax"/>
        </c:scaling>
        <c:delete val="0"/>
        <c:axPos val="l"/>
        <c:majorGridlines/>
        <c:numFmt formatCode="_(&quot;$&quot;* #,##0_);_(&quot;$&quot;* \(#,##0\);_(&quot;$&quot;* &quot;-&quot;??_);_(@_)" sourceLinked="1"/>
        <c:majorTickMark val="none"/>
        <c:minorTickMark val="none"/>
        <c:tickLblPos val="nextTo"/>
        <c:spPr>
          <a:ln w="9525">
            <a:noFill/>
          </a:ln>
        </c:spPr>
        <c:txPr>
          <a:bodyPr/>
          <a:lstStyle/>
          <a:p>
            <a:pPr>
              <a:defRPr sz="800">
                <a:latin typeface="Arial" panose="020B0604020202020204" pitchFamily="34" charset="0"/>
                <a:cs typeface="Arial" panose="020B0604020202020204" pitchFamily="34" charset="0"/>
              </a:defRPr>
            </a:pPr>
            <a:endParaRPr lang="en-US"/>
          </a:p>
        </c:txPr>
        <c:crossAx val="566522176"/>
        <c:crosses val="autoZero"/>
        <c:crossBetween val="between"/>
      </c:valAx>
    </c:plotArea>
    <c:legend>
      <c:legendPos val="b"/>
      <c:overlay val="0"/>
      <c:txPr>
        <a:bodyPr/>
        <a:lstStyle/>
        <a:p>
          <a:pPr>
            <a:defRPr sz="800">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ysClr val="windowText" lastClr="000000"/>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Break-Even Analysis Scenario</a:t>
            </a:r>
          </a:p>
        </c:rich>
      </c:tx>
      <c:overlay val="0"/>
    </c:title>
    <c:autoTitleDeleted val="0"/>
    <c:plotArea>
      <c:layout/>
      <c:lineChart>
        <c:grouping val="standard"/>
        <c:varyColors val="0"/>
        <c:ser>
          <c:idx val="1"/>
          <c:order val="0"/>
          <c:tx>
            <c:strRef>
              <c:f>'Break-Even Analysis'!$U$7</c:f>
              <c:strCache>
                <c:ptCount val="1"/>
                <c:pt idx="0">
                  <c:v>Total Fixed Costs</c:v>
                </c:pt>
              </c:strCache>
            </c:strRef>
          </c:tx>
          <c:spPr>
            <a:ln>
              <a:solidFill>
                <a:schemeClr val="accent6"/>
              </a:solidFill>
            </a:ln>
          </c:spPr>
          <c:marker>
            <c:symbol val="none"/>
          </c:marker>
          <c:cat>
            <c:numRef>
              <c:f>'Break-Even Analysis'!$T$9:$T$20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'Break-Even Analysis'!$U$9:$U$20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44D-43BB-8AEA-4980E08F4D06}"/>
            </c:ext>
          </c:extLst>
        </c:ser>
        <c:ser>
          <c:idx val="2"/>
          <c:order val="1"/>
          <c:tx>
            <c:strRef>
              <c:f>'Break-Even Analysis'!$V$7</c:f>
              <c:strCache>
                <c:ptCount val="1"/>
                <c:pt idx="0">
                  <c:v>Ttl Variable Costs</c:v>
                </c:pt>
              </c:strCache>
            </c:strRef>
          </c:tx>
          <c:spPr>
            <a:ln>
              <a:solidFill>
                <a:srgbClr val="B95DA0"/>
              </a:solidFill>
            </a:ln>
          </c:spPr>
          <c:marker>
            <c:symbol val="none"/>
          </c:marker>
          <c:cat>
            <c:numRef>
              <c:f>'Break-Even Analysis'!$T$9:$T$20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'Break-Even Analysis'!$V$9:$V$20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44D-43BB-8AEA-4980E08F4D06}"/>
            </c:ext>
          </c:extLst>
        </c:ser>
        <c:ser>
          <c:idx val="3"/>
          <c:order val="2"/>
          <c:tx>
            <c:strRef>
              <c:f>'Break-Even Analysis'!$W$7</c:f>
              <c:strCache>
                <c:ptCount val="1"/>
                <c:pt idx="0">
                  <c:v>Total Costs</c:v>
                </c:pt>
              </c:strCache>
            </c:strRef>
          </c:tx>
          <c:spPr>
            <a:ln>
              <a:solidFill>
                <a:schemeClr val="accent4"/>
              </a:solidFill>
            </a:ln>
          </c:spPr>
          <c:marker>
            <c:symbol val="none"/>
          </c:marker>
          <c:cat>
            <c:numRef>
              <c:f>'Break-Even Analysis'!$T$9:$T$20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'Break-Even Analysis'!$W$9:$W$20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44D-43BB-8AEA-4980E08F4D06}"/>
            </c:ext>
          </c:extLst>
        </c:ser>
        <c:ser>
          <c:idx val="4"/>
          <c:order val="3"/>
          <c:tx>
            <c:strRef>
              <c:f>'Break-Even Analysis'!$X$7</c:f>
              <c:strCache>
                <c:ptCount val="1"/>
                <c:pt idx="0">
                  <c:v>Total Revenue</c:v>
                </c:pt>
              </c:strCache>
            </c:strRef>
          </c:tx>
          <c:spPr>
            <a:ln>
              <a:solidFill>
                <a:srgbClr val="D2D02D"/>
              </a:solidFill>
            </a:ln>
          </c:spPr>
          <c:marker>
            <c:symbol val="none"/>
          </c:marker>
          <c:cat>
            <c:numRef>
              <c:f>'Break-Even Analysis'!$T$9:$T$20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'Break-Even Analysis'!$X$9:$X$20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44D-43BB-8AEA-4980E08F4D06}"/>
            </c:ext>
          </c:extLst>
        </c:ser>
        <c:ser>
          <c:idx val="5"/>
          <c:order val="4"/>
          <c:tx>
            <c:strRef>
              <c:f>'Break-Even Analysis'!$Y$7</c:f>
              <c:strCache>
                <c:ptCount val="1"/>
                <c:pt idx="0">
                  <c:v>Profit</c:v>
                </c:pt>
              </c:strCache>
            </c:strRef>
          </c:tx>
          <c:spPr>
            <a:ln>
              <a:solidFill>
                <a:srgbClr val="2D86C9"/>
              </a:solidFill>
            </a:ln>
          </c:spPr>
          <c:marker>
            <c:symbol val="none"/>
          </c:marker>
          <c:cat>
            <c:numRef>
              <c:f>'Break-Even Analysis'!$T$9:$T$20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'Break-Even Analysis'!$Y$9:$Y$20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44D-43BB-8AEA-4980E08F4D06}"/>
            </c:ext>
          </c:extLst>
        </c:ser>
        <c:dLbls>
          <c:showLegendKey val="0"/>
          <c:showVal val="0"/>
          <c:showCatName val="0"/>
          <c:showSerName val="0"/>
          <c:showPercent val="0"/>
          <c:showBubbleSize val="0"/>
        </c:dLbls>
        <c:smooth val="0"/>
        <c:axId val="666028480"/>
        <c:axId val="666027696"/>
      </c:lineChart>
      <c:catAx>
        <c:axId val="666028480"/>
        <c:scaling>
          <c:orientation val="minMax"/>
        </c:scaling>
        <c:delete val="0"/>
        <c:axPos val="b"/>
        <c:majorGridlines/>
        <c:minorGridlines/>
        <c:numFmt formatCode="0" sourceLinked="1"/>
        <c:majorTickMark val="none"/>
        <c:minorTickMark val="none"/>
        <c:tickLblPos val="low"/>
        <c:txPr>
          <a:bodyPr/>
          <a:lstStyle/>
          <a:p>
            <a:pPr>
              <a:defRPr sz="800">
                <a:latin typeface="Arial" panose="020B0604020202020204" pitchFamily="34" charset="0"/>
                <a:cs typeface="Arial" panose="020B0604020202020204" pitchFamily="34" charset="0"/>
              </a:defRPr>
            </a:pPr>
            <a:endParaRPr lang="en-US"/>
          </a:p>
        </c:txPr>
        <c:crossAx val="666027696"/>
        <c:crosses val="autoZero"/>
        <c:auto val="1"/>
        <c:lblAlgn val="ctr"/>
        <c:lblOffset val="100"/>
        <c:noMultiLvlLbl val="0"/>
      </c:catAx>
      <c:valAx>
        <c:axId val="666027696"/>
        <c:scaling>
          <c:orientation val="minMax"/>
        </c:scaling>
        <c:delete val="0"/>
        <c:axPos val="l"/>
        <c:majorGridlines/>
        <c:numFmt formatCode="_(&quot;$&quot;* #,##0_);_(&quot;$&quot;* \(#,##0\);_(&quot;$&quot;* &quot;-&quot;??_);_(@_)" sourceLinked="1"/>
        <c:majorTickMark val="none"/>
        <c:minorTickMark val="none"/>
        <c:tickLblPos val="nextTo"/>
        <c:spPr>
          <a:ln w="9525">
            <a:noFill/>
          </a:ln>
        </c:spPr>
        <c:txPr>
          <a:bodyPr/>
          <a:lstStyle/>
          <a:p>
            <a:pPr>
              <a:defRPr sz="800">
                <a:latin typeface="Arial" panose="020B0604020202020204" pitchFamily="34" charset="0"/>
                <a:cs typeface="Arial" panose="020B0604020202020204" pitchFamily="34" charset="0"/>
              </a:defRPr>
            </a:pPr>
            <a:endParaRPr lang="en-US"/>
          </a:p>
        </c:txPr>
        <c:crossAx val="666028480"/>
        <c:crosses val="autoZero"/>
        <c:crossBetween val="between"/>
      </c:valAx>
    </c:plotArea>
    <c:legend>
      <c:legendPos val="b"/>
      <c:overlay val="0"/>
      <c:txPr>
        <a:bodyPr/>
        <a:lstStyle/>
        <a:p>
          <a:pPr>
            <a:defRPr sz="800">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ysClr val="windowText" lastClr="000000"/>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38</xdr:row>
      <xdr:rowOff>123825</xdr:rowOff>
    </xdr:from>
    <xdr:to>
      <xdr:col>6</xdr:col>
      <xdr:colOff>508617</xdr:colOff>
      <xdr:row>41</xdr:row>
      <xdr:rowOff>152444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0" y="7000875"/>
          <a:ext cx="2503152" cy="5143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147206</xdr:colOff>
      <xdr:row>21</xdr:row>
      <xdr:rowOff>100013</xdr:rowOff>
    </xdr:from>
    <xdr:to>
      <xdr:col>11</xdr:col>
      <xdr:colOff>712645</xdr:colOff>
      <xdr:row>44</xdr:row>
      <xdr:rowOff>17319</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147206</xdr:colOff>
      <xdr:row>21</xdr:row>
      <xdr:rowOff>100013</xdr:rowOff>
    </xdr:from>
    <xdr:to>
      <xdr:col>24</xdr:col>
      <xdr:colOff>712645</xdr:colOff>
      <xdr:row>44</xdr:row>
      <xdr:rowOff>17319</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69492</xdr:colOff>
      <xdr:row>44</xdr:row>
      <xdr:rowOff>77365</xdr:rowOff>
    </xdr:from>
    <xdr:to>
      <xdr:col>8</xdr:col>
      <xdr:colOff>58013</xdr:colOff>
      <xdr:row>48</xdr:row>
      <xdr:rowOff>78441</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70963" y="7271541"/>
          <a:ext cx="3058932" cy="628606"/>
        </a:xfrm>
        <a:prstGeom prst="rect">
          <a:avLst/>
        </a:prstGeom>
      </xdr:spPr>
    </xdr:pic>
    <xdr:clientData/>
  </xdr:twoCellAnchor>
  <xdr:twoCellAnchor editAs="oneCell">
    <xdr:from>
      <xdr:col>16</xdr:col>
      <xdr:colOff>392206</xdr:colOff>
      <xdr:row>44</xdr:row>
      <xdr:rowOff>67236</xdr:rowOff>
    </xdr:from>
    <xdr:to>
      <xdr:col>21</xdr:col>
      <xdr:colOff>380727</xdr:colOff>
      <xdr:row>48</xdr:row>
      <xdr:rowOff>68312</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135971" y="7261412"/>
          <a:ext cx="3058932" cy="62860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1417701</xdr:colOff>
      <xdr:row>26</xdr:row>
      <xdr:rowOff>54945</xdr:rowOff>
    </xdr:from>
    <xdr:to>
      <xdr:col>2</xdr:col>
      <xdr:colOff>571500</xdr:colOff>
      <xdr:row>29</xdr:row>
      <xdr:rowOff>90084</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5528" y="4363176"/>
          <a:ext cx="2524184" cy="51871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1208942</xdr:colOff>
      <xdr:row>20</xdr:row>
      <xdr:rowOff>65943</xdr:rowOff>
    </xdr:from>
    <xdr:to>
      <xdr:col>3</xdr:col>
      <xdr:colOff>172124</xdr:colOff>
      <xdr:row>24</xdr:row>
      <xdr:rowOff>49780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6769" y="3407020"/>
          <a:ext cx="3058932" cy="62860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1468990</xdr:colOff>
      <xdr:row>27</xdr:row>
      <xdr:rowOff>41998</xdr:rowOff>
    </xdr:from>
    <xdr:to>
      <xdr:col>2</xdr:col>
      <xdr:colOff>534865</xdr:colOff>
      <xdr:row>30</xdr:row>
      <xdr:rowOff>59069</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17" y="4511421"/>
          <a:ext cx="2436260" cy="5006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542925</xdr:colOff>
      <xdr:row>102</xdr:row>
      <xdr:rowOff>57150</xdr:rowOff>
    </xdr:from>
    <xdr:to>
      <xdr:col>9</xdr:col>
      <xdr:colOff>455277</xdr:colOff>
      <xdr:row>105</xdr:row>
      <xdr:rowOff>95294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2525" y="16764000"/>
          <a:ext cx="2503152" cy="514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390525</xdr:colOff>
      <xdr:row>102</xdr:row>
      <xdr:rowOff>57150</xdr:rowOff>
    </xdr:from>
    <xdr:to>
      <xdr:col>9</xdr:col>
      <xdr:colOff>302877</xdr:colOff>
      <xdr:row>105</xdr:row>
      <xdr:rowOff>91484</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10125" y="16764000"/>
          <a:ext cx="2503152" cy="5143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421023</xdr:colOff>
      <xdr:row>102</xdr:row>
      <xdr:rowOff>35032</xdr:rowOff>
    </xdr:from>
    <xdr:to>
      <xdr:col>9</xdr:col>
      <xdr:colOff>321945</xdr:colOff>
      <xdr:row>105</xdr:row>
      <xdr:rowOff>56031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0623" y="16741882"/>
          <a:ext cx="2503152" cy="5143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332268</xdr:colOff>
      <xdr:row>46</xdr:row>
      <xdr:rowOff>55377</xdr:rowOff>
    </xdr:from>
    <xdr:to>
      <xdr:col>6</xdr:col>
      <xdr:colOff>863967</xdr:colOff>
      <xdr:row>49</xdr:row>
      <xdr:rowOff>71370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8896" y="8638953"/>
          <a:ext cx="2503152" cy="5143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675611</xdr:colOff>
      <xdr:row>46</xdr:row>
      <xdr:rowOff>77530</xdr:rowOff>
    </xdr:from>
    <xdr:to>
      <xdr:col>7</xdr:col>
      <xdr:colOff>221583</xdr:colOff>
      <xdr:row>49</xdr:row>
      <xdr:rowOff>93523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2239" y="8694332"/>
          <a:ext cx="2503152" cy="5143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675611</xdr:colOff>
      <xdr:row>46</xdr:row>
      <xdr:rowOff>77530</xdr:rowOff>
    </xdr:from>
    <xdr:to>
      <xdr:col>7</xdr:col>
      <xdr:colOff>208248</xdr:colOff>
      <xdr:row>49</xdr:row>
      <xdr:rowOff>97333</xdr:rowOff>
    </xdr:to>
    <xdr:pic>
      <xdr:nvPicPr>
        <xdr:cNvPr id="2" name="Picture 1">
          <a:extLst>
            <a:ext uri="{FF2B5EF4-FFF2-40B4-BE49-F238E27FC236}">
              <a16:creationId xmlns:a16="http://schemas.microsoft.com/office/drawing/2014/main" id="{A4133B64-F67F-48AD-8D9C-D907D2A027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71" y="8749090"/>
          <a:ext cx="2586352" cy="5189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1085022</xdr:colOff>
      <xdr:row>29</xdr:row>
      <xdr:rowOff>41413</xdr:rowOff>
    </xdr:from>
    <xdr:to>
      <xdr:col>5</xdr:col>
      <xdr:colOff>647848</xdr:colOff>
      <xdr:row>32</xdr:row>
      <xdr:rowOff>58850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6718" y="5938630"/>
          <a:ext cx="2503152" cy="5143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797214</xdr:colOff>
      <xdr:row>49</xdr:row>
      <xdr:rowOff>116828</xdr:rowOff>
    </xdr:from>
    <xdr:to>
      <xdr:col>7</xdr:col>
      <xdr:colOff>745157</xdr:colOff>
      <xdr:row>54</xdr:row>
      <xdr:rowOff>16565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6018" y="8523676"/>
          <a:ext cx="3542596" cy="7279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1"/>
  <sheetViews>
    <sheetView view="pageBreakPreview" zoomScaleNormal="100" zoomScaleSheetLayoutView="100" workbookViewId="0">
      <pane ySplit="4" topLeftCell="A5" activePane="bottomLeft" state="frozen"/>
      <selection activeCell="G122" sqref="G122"/>
      <selection pane="bottomLeft" activeCell="C9" sqref="C9"/>
    </sheetView>
  </sheetViews>
  <sheetFormatPr defaultColWidth="11.44140625" defaultRowHeight="13.2" x14ac:dyDescent="0.25"/>
  <cols>
    <col min="1" max="1" width="3" style="4" customWidth="1"/>
    <col min="2" max="2" width="35.77734375" style="4" customWidth="1"/>
    <col min="3" max="3" width="13.77734375" style="109" customWidth="1"/>
    <col min="4" max="4" width="3" style="110" customWidth="1"/>
    <col min="5" max="10" width="13.77734375" style="109" customWidth="1"/>
    <col min="11" max="11" width="3" style="110" customWidth="1"/>
    <col min="12" max="12" width="13.77734375" style="109" customWidth="1"/>
    <col min="13" max="13" width="3" style="4" customWidth="1"/>
    <col min="14" max="16384" width="11.44140625" style="4"/>
  </cols>
  <sheetData>
    <row r="1" spans="2:14" ht="26.25" customHeight="1" x14ac:dyDescent="0.3">
      <c r="B1" s="98" t="s">
        <v>215</v>
      </c>
    </row>
    <row r="2" spans="2:14" s="2" customFormat="1" ht="30.75" customHeight="1" thickBot="1" x14ac:dyDescent="0.3">
      <c r="B2" s="397" t="s">
        <v>51</v>
      </c>
      <c r="C2" s="397"/>
      <c r="D2" s="110"/>
      <c r="E2" s="398" t="s">
        <v>149</v>
      </c>
      <c r="F2" s="398"/>
      <c r="G2" s="398"/>
      <c r="H2" s="398"/>
      <c r="I2" s="398"/>
      <c r="J2" s="398"/>
      <c r="K2" s="110"/>
      <c r="L2" s="110"/>
    </row>
    <row r="3" spans="2:14" s="5" customFormat="1" ht="18" customHeight="1" thickBot="1" x14ac:dyDescent="0.3">
      <c r="B3" s="340"/>
      <c r="C3" s="340"/>
      <c r="D3" s="109"/>
      <c r="E3" s="341"/>
      <c r="F3" s="461" t="s">
        <v>246</v>
      </c>
      <c r="G3" s="462"/>
      <c r="H3" s="463"/>
      <c r="I3" s="459" t="s">
        <v>247</v>
      </c>
      <c r="J3" s="399"/>
      <c r="K3" s="109"/>
      <c r="L3" s="109"/>
      <c r="N3" s="94"/>
    </row>
    <row r="4" spans="2:14" s="3" customFormat="1" ht="30" customHeight="1" thickBot="1" x14ac:dyDescent="0.3">
      <c r="B4" s="119" t="s">
        <v>0</v>
      </c>
      <c r="C4" s="120" t="s">
        <v>79</v>
      </c>
      <c r="D4" s="111"/>
      <c r="E4" s="342" t="s">
        <v>17</v>
      </c>
      <c r="F4" s="460" t="s">
        <v>248</v>
      </c>
      <c r="G4" s="483" t="s">
        <v>249</v>
      </c>
      <c r="H4" s="484" t="s">
        <v>252</v>
      </c>
      <c r="I4" s="470" t="s">
        <v>250</v>
      </c>
      <c r="J4" s="136" t="s">
        <v>251</v>
      </c>
      <c r="K4" s="111"/>
      <c r="L4" s="121" t="s">
        <v>1</v>
      </c>
    </row>
    <row r="5" spans="2:14" s="3" customFormat="1" x14ac:dyDescent="0.25">
      <c r="B5" s="137" t="s">
        <v>138</v>
      </c>
      <c r="C5" s="138"/>
      <c r="D5" s="112"/>
      <c r="E5" s="139"/>
      <c r="F5" s="139"/>
      <c r="G5" s="138"/>
      <c r="H5" s="138"/>
      <c r="I5" s="455"/>
      <c r="J5" s="138"/>
      <c r="K5" s="112"/>
      <c r="L5" s="118"/>
      <c r="N5" s="48"/>
    </row>
    <row r="6" spans="2:14" s="3" customFormat="1" x14ac:dyDescent="0.25">
      <c r="B6" s="115" t="s">
        <v>49</v>
      </c>
      <c r="C6" s="122"/>
      <c r="D6" s="124"/>
      <c r="E6" s="343"/>
      <c r="F6" s="123"/>
      <c r="G6" s="467"/>
      <c r="H6" s="122"/>
      <c r="I6" s="456"/>
      <c r="J6" s="122"/>
      <c r="K6" s="124"/>
      <c r="L6" s="125">
        <f>SUM(E6:J6)</f>
        <v>0</v>
      </c>
      <c r="N6" s="8"/>
    </row>
    <row r="7" spans="2:14" s="3" customFormat="1" x14ac:dyDescent="0.25">
      <c r="B7" s="115" t="s">
        <v>121</v>
      </c>
      <c r="C7" s="122"/>
      <c r="D7" s="124"/>
      <c r="E7" s="343"/>
      <c r="F7" s="123"/>
      <c r="G7" s="467"/>
      <c r="H7" s="122"/>
      <c r="I7" s="456"/>
      <c r="J7" s="122"/>
      <c r="K7" s="124"/>
      <c r="L7" s="125">
        <f>SUM(E7:J7)</f>
        <v>0</v>
      </c>
      <c r="N7" s="31"/>
    </row>
    <row r="8" spans="2:14" s="3" customFormat="1" ht="13.8" thickBot="1" x14ac:dyDescent="0.3">
      <c r="B8" s="117" t="s">
        <v>243</v>
      </c>
      <c r="C8" s="126">
        <f>SUM(C6:C7)</f>
        <v>0</v>
      </c>
      <c r="D8" s="124"/>
      <c r="E8" s="344">
        <f>SUM(E6:E7)</f>
        <v>0</v>
      </c>
      <c r="F8" s="471">
        <f>SUM(F6:F7)</f>
        <v>0</v>
      </c>
      <c r="G8" s="468">
        <f>SUM(G6:G7)</f>
        <v>0</v>
      </c>
      <c r="H8" s="472">
        <f>SUM(H6:H7)</f>
        <v>0</v>
      </c>
      <c r="I8" s="464">
        <f>SUM(I6:I7)</f>
        <v>0</v>
      </c>
      <c r="J8" s="126">
        <f>SUM(J6:J7)</f>
        <v>0</v>
      </c>
      <c r="K8" s="124"/>
      <c r="L8" s="128">
        <f>SUM(E8:J8)</f>
        <v>0</v>
      </c>
      <c r="N8" s="31"/>
    </row>
    <row r="9" spans="2:14" s="3" customFormat="1" x14ac:dyDescent="0.25">
      <c r="B9" s="137" t="s">
        <v>135</v>
      </c>
      <c r="C9" s="138"/>
      <c r="D9" s="129"/>
      <c r="E9" s="139"/>
      <c r="F9" s="473"/>
      <c r="G9" s="469"/>
      <c r="H9" s="474"/>
      <c r="I9" s="455"/>
      <c r="J9" s="138"/>
      <c r="K9" s="129"/>
      <c r="L9" s="130"/>
    </row>
    <row r="10" spans="2:14" s="3" customFormat="1" x14ac:dyDescent="0.25">
      <c r="B10" s="115" t="s">
        <v>16</v>
      </c>
      <c r="C10" s="363"/>
      <c r="D10" s="124"/>
      <c r="E10" s="343"/>
      <c r="F10" s="123"/>
      <c r="G10" s="467"/>
      <c r="H10" s="122"/>
      <c r="I10" s="456"/>
      <c r="J10" s="122"/>
      <c r="K10" s="124"/>
      <c r="L10" s="125">
        <f t="shared" ref="L10:L19" si="0">SUM(E10:J10)</f>
        <v>0</v>
      </c>
      <c r="N10" s="48"/>
    </row>
    <row r="11" spans="2:14" s="3" customFormat="1" x14ac:dyDescent="0.25">
      <c r="B11" s="115" t="s">
        <v>145</v>
      </c>
      <c r="C11" s="363"/>
      <c r="D11" s="124"/>
      <c r="E11" s="343"/>
      <c r="F11" s="123"/>
      <c r="G11" s="467"/>
      <c r="H11" s="122"/>
      <c r="I11" s="456"/>
      <c r="J11" s="122"/>
      <c r="K11" s="124"/>
      <c r="L11" s="125">
        <f t="shared" si="0"/>
        <v>0</v>
      </c>
      <c r="N11" s="93"/>
    </row>
    <row r="12" spans="2:14" s="3" customFormat="1" x14ac:dyDescent="0.25">
      <c r="B12" s="115" t="s">
        <v>32</v>
      </c>
      <c r="C12" s="363"/>
      <c r="D12" s="124"/>
      <c r="E12" s="343"/>
      <c r="F12" s="123"/>
      <c r="G12" s="467"/>
      <c r="H12" s="122"/>
      <c r="I12" s="456"/>
      <c r="J12" s="122"/>
      <c r="K12" s="124"/>
      <c r="L12" s="125">
        <f t="shared" si="0"/>
        <v>0</v>
      </c>
      <c r="N12" s="13"/>
    </row>
    <row r="13" spans="2:14" s="3" customFormat="1" x14ac:dyDescent="0.25">
      <c r="B13" s="115" t="s">
        <v>46</v>
      </c>
      <c r="C13" s="122"/>
      <c r="D13" s="124"/>
      <c r="E13" s="343"/>
      <c r="F13" s="123"/>
      <c r="G13" s="467"/>
      <c r="H13" s="122"/>
      <c r="I13" s="456"/>
      <c r="J13" s="122"/>
      <c r="K13" s="124"/>
      <c r="L13" s="125">
        <f t="shared" si="0"/>
        <v>0</v>
      </c>
      <c r="N13" s="94"/>
    </row>
    <row r="14" spans="2:14" s="3" customFormat="1" x14ac:dyDescent="0.25">
      <c r="B14" s="115" t="s">
        <v>137</v>
      </c>
      <c r="C14" s="122"/>
      <c r="D14" s="124"/>
      <c r="E14" s="343"/>
      <c r="F14" s="123"/>
      <c r="G14" s="467"/>
      <c r="H14" s="122"/>
      <c r="I14" s="456"/>
      <c r="J14" s="122"/>
      <c r="K14" s="124"/>
      <c r="L14" s="125">
        <f t="shared" si="0"/>
        <v>0</v>
      </c>
      <c r="N14" s="94"/>
    </row>
    <row r="15" spans="2:14" s="3" customFormat="1" x14ac:dyDescent="0.25">
      <c r="B15" s="115" t="s">
        <v>216</v>
      </c>
      <c r="C15" s="122"/>
      <c r="D15" s="124"/>
      <c r="E15" s="343"/>
      <c r="F15" s="123"/>
      <c r="G15" s="467"/>
      <c r="H15" s="122"/>
      <c r="I15" s="456"/>
      <c r="J15" s="122"/>
      <c r="K15" s="124"/>
      <c r="L15" s="125">
        <f t="shared" si="0"/>
        <v>0</v>
      </c>
      <c r="N15" s="94"/>
    </row>
    <row r="16" spans="2:14" s="3" customFormat="1" x14ac:dyDescent="0.25">
      <c r="B16" s="115" t="s">
        <v>217</v>
      </c>
      <c r="C16" s="122"/>
      <c r="D16" s="124"/>
      <c r="E16" s="343"/>
      <c r="F16" s="123"/>
      <c r="G16" s="467"/>
      <c r="H16" s="122"/>
      <c r="I16" s="456"/>
      <c r="J16" s="122"/>
      <c r="K16" s="124"/>
      <c r="L16" s="125">
        <f t="shared" si="0"/>
        <v>0</v>
      </c>
      <c r="N16" s="94"/>
    </row>
    <row r="17" spans="2:14" s="3" customFormat="1" x14ac:dyDescent="0.25">
      <c r="B17" s="115" t="s">
        <v>239</v>
      </c>
      <c r="C17" s="131"/>
      <c r="D17" s="124"/>
      <c r="E17" s="345"/>
      <c r="F17" s="123"/>
      <c r="G17" s="467"/>
      <c r="H17" s="122"/>
      <c r="I17" s="457"/>
      <c r="J17" s="131"/>
      <c r="K17" s="124"/>
      <c r="L17" s="125">
        <f t="shared" si="0"/>
        <v>0</v>
      </c>
      <c r="N17" s="94"/>
    </row>
    <row r="18" spans="2:14" s="3" customFormat="1" x14ac:dyDescent="0.25">
      <c r="B18" s="115" t="s">
        <v>240</v>
      </c>
      <c r="C18" s="131"/>
      <c r="D18" s="124"/>
      <c r="E18" s="345"/>
      <c r="F18" s="123"/>
      <c r="G18" s="467"/>
      <c r="H18" s="122"/>
      <c r="I18" s="457"/>
      <c r="J18" s="131"/>
      <c r="K18" s="124"/>
      <c r="L18" s="125">
        <f t="shared" si="0"/>
        <v>0</v>
      </c>
      <c r="N18" s="94"/>
    </row>
    <row r="19" spans="2:14" s="3" customFormat="1" ht="13.8" thickBot="1" x14ac:dyDescent="0.3">
      <c r="B19" s="117" t="s">
        <v>136</v>
      </c>
      <c r="C19" s="126">
        <f>SUM(C10:C18)</f>
        <v>0</v>
      </c>
      <c r="D19" s="124"/>
      <c r="E19" s="344">
        <f>SUM(E10:E18)</f>
        <v>0</v>
      </c>
      <c r="F19" s="184">
        <f>SUM(F10:F18)</f>
        <v>0</v>
      </c>
      <c r="G19" s="476">
        <f>SUM(G10:G18)</f>
        <v>0</v>
      </c>
      <c r="H19" s="185"/>
      <c r="I19" s="464">
        <f>SUM(I10:I18)</f>
        <v>0</v>
      </c>
      <c r="J19" s="126">
        <f>SUM(J10:J18)</f>
        <v>0</v>
      </c>
      <c r="K19" s="124"/>
      <c r="L19" s="128">
        <f t="shared" si="0"/>
        <v>0</v>
      </c>
      <c r="N19" s="94"/>
    </row>
    <row r="20" spans="2:14" s="3" customFormat="1" x14ac:dyDescent="0.25">
      <c r="B20" s="137" t="s">
        <v>10</v>
      </c>
      <c r="C20" s="138"/>
      <c r="D20" s="129"/>
      <c r="E20" s="139"/>
      <c r="F20" s="479"/>
      <c r="G20" s="480"/>
      <c r="H20" s="481"/>
      <c r="I20" s="455"/>
      <c r="J20" s="138"/>
      <c r="K20" s="129"/>
      <c r="L20" s="130"/>
      <c r="N20" s="94"/>
    </row>
    <row r="21" spans="2:14" s="3" customFormat="1" x14ac:dyDescent="0.25">
      <c r="B21" s="115" t="s">
        <v>48</v>
      </c>
      <c r="C21" s="122"/>
      <c r="D21" s="124"/>
      <c r="E21" s="343"/>
      <c r="F21" s="123"/>
      <c r="G21" s="467"/>
      <c r="H21" s="122"/>
      <c r="I21" s="456"/>
      <c r="J21" s="122"/>
      <c r="K21" s="124"/>
      <c r="L21" s="125">
        <f t="shared" ref="L21:L35" si="1">SUM(E21:J21)</f>
        <v>0</v>
      </c>
    </row>
    <row r="22" spans="2:14" s="3" customFormat="1" x14ac:dyDescent="0.25">
      <c r="B22" s="115" t="s">
        <v>47</v>
      </c>
      <c r="C22" s="122"/>
      <c r="D22" s="124"/>
      <c r="E22" s="343"/>
      <c r="F22" s="123"/>
      <c r="G22" s="467"/>
      <c r="H22" s="122"/>
      <c r="I22" s="456"/>
      <c r="J22" s="122"/>
      <c r="K22" s="124"/>
      <c r="L22" s="125">
        <f t="shared" si="1"/>
        <v>0</v>
      </c>
    </row>
    <row r="23" spans="2:14" s="3" customFormat="1" x14ac:dyDescent="0.25">
      <c r="B23" s="116" t="s">
        <v>2</v>
      </c>
      <c r="C23" s="122"/>
      <c r="D23" s="124"/>
      <c r="E23" s="343"/>
      <c r="F23" s="123"/>
      <c r="G23" s="467"/>
      <c r="H23" s="122"/>
      <c r="I23" s="456"/>
      <c r="J23" s="122"/>
      <c r="K23" s="124"/>
      <c r="L23" s="125">
        <f t="shared" si="1"/>
        <v>0</v>
      </c>
    </row>
    <row r="24" spans="2:14" s="3" customFormat="1" x14ac:dyDescent="0.25">
      <c r="B24" s="115" t="s">
        <v>39</v>
      </c>
      <c r="C24" s="122"/>
      <c r="D24" s="124"/>
      <c r="E24" s="343"/>
      <c r="F24" s="123"/>
      <c r="G24" s="467"/>
      <c r="H24" s="122"/>
      <c r="I24" s="456"/>
      <c r="J24" s="122"/>
      <c r="K24" s="124"/>
      <c r="L24" s="125">
        <f t="shared" si="1"/>
        <v>0</v>
      </c>
    </row>
    <row r="25" spans="2:14" s="3" customFormat="1" x14ac:dyDescent="0.25">
      <c r="B25" s="116" t="s">
        <v>11</v>
      </c>
      <c r="C25" s="122"/>
      <c r="D25" s="124"/>
      <c r="E25" s="343"/>
      <c r="F25" s="123"/>
      <c r="G25" s="467"/>
      <c r="H25" s="122"/>
      <c r="I25" s="456"/>
      <c r="J25" s="122"/>
      <c r="K25" s="124"/>
      <c r="L25" s="125">
        <f t="shared" si="1"/>
        <v>0</v>
      </c>
    </row>
    <row r="26" spans="2:14" s="3" customFormat="1" ht="12.75" customHeight="1" x14ac:dyDescent="0.25">
      <c r="B26" s="116" t="s">
        <v>36</v>
      </c>
      <c r="C26" s="122"/>
      <c r="D26" s="124"/>
      <c r="E26" s="343"/>
      <c r="F26" s="123"/>
      <c r="G26" s="467"/>
      <c r="H26" s="122"/>
      <c r="I26" s="456"/>
      <c r="J26" s="122"/>
      <c r="K26" s="124"/>
      <c r="L26" s="125">
        <f t="shared" si="1"/>
        <v>0</v>
      </c>
    </row>
    <row r="27" spans="2:14" s="3" customFormat="1" x14ac:dyDescent="0.25">
      <c r="B27" s="116" t="s">
        <v>12</v>
      </c>
      <c r="C27" s="122"/>
      <c r="D27" s="124"/>
      <c r="E27" s="343"/>
      <c r="F27" s="123"/>
      <c r="G27" s="467"/>
      <c r="H27" s="122"/>
      <c r="I27" s="456"/>
      <c r="J27" s="122"/>
      <c r="K27" s="124"/>
      <c r="L27" s="125">
        <f t="shared" si="1"/>
        <v>0</v>
      </c>
    </row>
    <row r="28" spans="2:14" s="3" customFormat="1" x14ac:dyDescent="0.25">
      <c r="B28" s="116" t="s">
        <v>15</v>
      </c>
      <c r="C28" s="122"/>
      <c r="D28" s="124"/>
      <c r="E28" s="343"/>
      <c r="F28" s="123"/>
      <c r="G28" s="467"/>
      <c r="H28" s="122"/>
      <c r="I28" s="456"/>
      <c r="J28" s="122"/>
      <c r="K28" s="124"/>
      <c r="L28" s="125">
        <f t="shared" si="1"/>
        <v>0</v>
      </c>
    </row>
    <row r="29" spans="2:14" s="3" customFormat="1" x14ac:dyDescent="0.25">
      <c r="B29" s="116" t="s">
        <v>13</v>
      </c>
      <c r="C29" s="122"/>
      <c r="D29" s="124"/>
      <c r="E29" s="343"/>
      <c r="F29" s="123"/>
      <c r="G29" s="467"/>
      <c r="H29" s="122"/>
      <c r="I29" s="456"/>
      <c r="J29" s="122"/>
      <c r="K29" s="124"/>
      <c r="L29" s="125">
        <f t="shared" si="1"/>
        <v>0</v>
      </c>
    </row>
    <row r="30" spans="2:14" s="3" customFormat="1" x14ac:dyDescent="0.25">
      <c r="B30" s="116" t="s">
        <v>33</v>
      </c>
      <c r="C30" s="122"/>
      <c r="D30" s="124"/>
      <c r="E30" s="343"/>
      <c r="F30" s="123"/>
      <c r="G30" s="467"/>
      <c r="H30" s="122"/>
      <c r="I30" s="456"/>
      <c r="J30" s="122"/>
      <c r="K30" s="124"/>
      <c r="L30" s="125">
        <f t="shared" si="1"/>
        <v>0</v>
      </c>
      <c r="N30" s="94"/>
    </row>
    <row r="31" spans="2:14" s="3" customFormat="1" x14ac:dyDescent="0.25">
      <c r="B31" s="115" t="s">
        <v>218</v>
      </c>
      <c r="C31" s="122"/>
      <c r="D31" s="124"/>
      <c r="E31" s="343"/>
      <c r="F31" s="123"/>
      <c r="G31" s="467"/>
      <c r="H31" s="122"/>
      <c r="I31" s="456"/>
      <c r="J31" s="122"/>
      <c r="K31" s="124"/>
      <c r="L31" s="125">
        <f t="shared" si="1"/>
        <v>0</v>
      </c>
      <c r="N31" s="94"/>
    </row>
    <row r="32" spans="2:14" s="3" customFormat="1" x14ac:dyDescent="0.25">
      <c r="B32" s="115" t="s">
        <v>219</v>
      </c>
      <c r="C32" s="122"/>
      <c r="D32" s="124"/>
      <c r="E32" s="343"/>
      <c r="F32" s="123"/>
      <c r="G32" s="467"/>
      <c r="H32" s="122"/>
      <c r="I32" s="456"/>
      <c r="J32" s="122"/>
      <c r="K32" s="124"/>
      <c r="L32" s="125">
        <f t="shared" si="1"/>
        <v>0</v>
      </c>
      <c r="N32" s="94"/>
    </row>
    <row r="33" spans="2:14" s="3" customFormat="1" x14ac:dyDescent="0.25">
      <c r="B33" s="115" t="s">
        <v>220</v>
      </c>
      <c r="C33" s="131"/>
      <c r="D33" s="124"/>
      <c r="E33" s="343"/>
      <c r="F33" s="123"/>
      <c r="G33" s="467"/>
      <c r="H33" s="122"/>
      <c r="I33" s="456"/>
      <c r="J33" s="122"/>
      <c r="K33" s="124"/>
      <c r="L33" s="125">
        <f t="shared" si="1"/>
        <v>0</v>
      </c>
      <c r="N33" s="94"/>
    </row>
    <row r="34" spans="2:14" s="3" customFormat="1" x14ac:dyDescent="0.25">
      <c r="B34" s="115" t="s">
        <v>241</v>
      </c>
      <c r="C34" s="131"/>
      <c r="D34" s="124"/>
      <c r="E34" s="345"/>
      <c r="F34" s="123"/>
      <c r="G34" s="467"/>
      <c r="H34" s="122"/>
      <c r="I34" s="457"/>
      <c r="J34" s="131"/>
      <c r="K34" s="124"/>
      <c r="L34" s="125">
        <f t="shared" si="1"/>
        <v>0</v>
      </c>
      <c r="N34" s="94"/>
    </row>
    <row r="35" spans="2:14" s="3" customFormat="1" x14ac:dyDescent="0.25">
      <c r="B35" s="115" t="s">
        <v>242</v>
      </c>
      <c r="C35" s="131"/>
      <c r="D35" s="124"/>
      <c r="E35" s="345"/>
      <c r="F35" s="123"/>
      <c r="G35" s="467"/>
      <c r="H35" s="122"/>
      <c r="I35" s="457"/>
      <c r="J35" s="131"/>
      <c r="K35" s="124"/>
      <c r="L35" s="125">
        <f t="shared" si="1"/>
        <v>0</v>
      </c>
      <c r="N35" s="94"/>
    </row>
    <row r="36" spans="2:14" s="3" customFormat="1" ht="13.8" thickBot="1" x14ac:dyDescent="0.3">
      <c r="B36" s="117" t="s">
        <v>44</v>
      </c>
      <c r="C36" s="183">
        <f>SUM(C21:C35)</f>
        <v>0</v>
      </c>
      <c r="D36" s="124"/>
      <c r="E36" s="346">
        <f>SUM(E21:E35)</f>
        <v>0</v>
      </c>
      <c r="F36" s="127">
        <f>SUM(F21:F35)</f>
        <v>0</v>
      </c>
      <c r="G36" s="482">
        <f>SUM(G21:G35)</f>
        <v>0</v>
      </c>
      <c r="H36" s="482">
        <f>SUM(H21:H35)</f>
        <v>0</v>
      </c>
      <c r="I36" s="465">
        <f>SUM(I21:I35)</f>
        <v>0</v>
      </c>
      <c r="J36" s="185">
        <f>SUM(J21:J35)</f>
        <v>0</v>
      </c>
      <c r="K36" s="124"/>
      <c r="L36" s="128">
        <f>SUM(E36:J36)</f>
        <v>0</v>
      </c>
      <c r="N36" s="94"/>
    </row>
    <row r="37" spans="2:14" x14ac:dyDescent="0.25">
      <c r="B37" s="132" t="s">
        <v>80</v>
      </c>
      <c r="C37" s="133">
        <f>C8+C19+C36</f>
        <v>0</v>
      </c>
      <c r="D37" s="113"/>
      <c r="E37" s="347">
        <f>E8+E19+E36</f>
        <v>0</v>
      </c>
      <c r="F37" s="477">
        <f>F8+F19+F36</f>
        <v>0</v>
      </c>
      <c r="G37" s="478">
        <f>G8+G19+G36</f>
        <v>0</v>
      </c>
      <c r="H37" s="478">
        <f>H8+H19+H36</f>
        <v>0</v>
      </c>
      <c r="I37" s="466">
        <f>I8+I19+I36</f>
        <v>0</v>
      </c>
      <c r="J37" s="133">
        <f>J8+J19+J36</f>
        <v>0</v>
      </c>
      <c r="K37" s="113"/>
      <c r="L37" s="134">
        <f>L8+L19+L36</f>
        <v>0</v>
      </c>
      <c r="N37" s="94"/>
    </row>
    <row r="38" spans="2:14" s="5" customFormat="1" ht="13.8" thickBot="1" x14ac:dyDescent="0.3">
      <c r="B38" s="337" t="s">
        <v>50</v>
      </c>
      <c r="C38" s="338" t="str">
        <f>IF(ISERROR(C37/$C$37),"",(C37/$C$37))</f>
        <v/>
      </c>
      <c r="D38" s="140"/>
      <c r="E38" s="348" t="str">
        <f>IF(ISERROR(E37/$C$37),"",(E37/$C$37))</f>
        <v/>
      </c>
      <c r="F38" s="339" t="str">
        <f>IF(ISERROR(F37/$C$37),"",(F37/$C$37))</f>
        <v/>
      </c>
      <c r="G38" s="475" t="str">
        <f>IF(ISERROR(G37/$C$37),"",(G37/$C$37))</f>
        <v/>
      </c>
      <c r="H38" s="475" t="str">
        <f>IF(ISERROR(H37/$C$37),"",(H37/$C$37))</f>
        <v/>
      </c>
      <c r="I38" s="458" t="str">
        <f>IF(ISERROR(I37/$C$37),"",(I37/$C$37))</f>
        <v/>
      </c>
      <c r="J38" s="338" t="str">
        <f>IF(ISERROR(J37/$C$37),"",(J37/$C$37))</f>
        <v/>
      </c>
      <c r="K38" s="114"/>
      <c r="L38" s="135" t="str">
        <f>IF(C38="","",SUM(E38:J38))</f>
        <v/>
      </c>
      <c r="N38" s="95"/>
    </row>
    <row r="39" spans="2:14" s="5" customFormat="1" x14ac:dyDescent="0.25">
      <c r="B39" s="6"/>
      <c r="C39" s="109"/>
      <c r="D39" s="109"/>
      <c r="E39" s="109"/>
      <c r="F39" s="109"/>
      <c r="G39" s="109"/>
      <c r="H39" s="109"/>
      <c r="I39" s="109"/>
      <c r="J39" s="109"/>
      <c r="K39" s="109"/>
      <c r="L39" s="109"/>
      <c r="N39" s="95"/>
    </row>
    <row r="40" spans="2:14" x14ac:dyDescent="0.25">
      <c r="B40" s="7"/>
      <c r="C40" s="110"/>
    </row>
    <row r="41" spans="2:14" x14ac:dyDescent="0.25">
      <c r="B41" s="7"/>
    </row>
  </sheetData>
  <sheetProtection sheet="1" objects="1" scenarios="1"/>
  <mergeCells count="4">
    <mergeCell ref="B2:C2"/>
    <mergeCell ref="E2:J2"/>
    <mergeCell ref="I3:J3"/>
    <mergeCell ref="F3:H3"/>
  </mergeCells>
  <phoneticPr fontId="0" type="noConversion"/>
  <conditionalFormatting sqref="L38">
    <cfRule type="expression" dxfId="3" priority="1">
      <formula>NOT(OR($L$38="",$L$38=1))</formula>
    </cfRule>
  </conditionalFormatting>
  <pageMargins left="0.25" right="0.25" top="0.75" bottom="0.75" header="0.3" footer="0.3"/>
  <pageSetup scale="65" orientation="portrait" horizontalDpi="4294967294" verticalDpi="4294967294" r:id="rId1"/>
  <headerFooter alignWithMargins="0"/>
  <ignoredErrors>
    <ignoredError sqref="L21 L23:L24 L31:L33 L29:L30 L25:L27 L10:L11"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view="pageBreakPreview" zoomScale="85" zoomScaleNormal="100" zoomScaleSheetLayoutView="85" workbookViewId="0">
      <selection activeCell="Q53" sqref="Q53"/>
    </sheetView>
  </sheetViews>
  <sheetFormatPr defaultRowHeight="13.2" x14ac:dyDescent="0.25"/>
  <cols>
    <col min="1" max="1" width="3" customWidth="1"/>
    <col min="2" max="2" width="28.21875" customWidth="1"/>
    <col min="3" max="5" width="10.77734375" customWidth="1"/>
    <col min="6" max="6" width="3" customWidth="1"/>
    <col min="7" max="12" width="10.77734375" customWidth="1"/>
    <col min="13" max="14" width="3" customWidth="1"/>
    <col min="15" max="15" width="28.21875" customWidth="1"/>
    <col min="16" max="18" width="10.77734375" customWidth="1"/>
    <col min="19" max="19" width="3" customWidth="1"/>
    <col min="20" max="25" width="10.77734375" customWidth="1"/>
    <col min="26" max="26" width="3" customWidth="1"/>
  </cols>
  <sheetData>
    <row r="1" spans="1:26" s="99" customFormat="1" ht="18" customHeight="1" x14ac:dyDescent="0.3">
      <c r="A1" s="40"/>
      <c r="B1" s="96" t="str">
        <f>'Start Up Costs'!$B$1</f>
        <v>Business Name Here</v>
      </c>
      <c r="C1" s="40"/>
      <c r="D1" s="40"/>
      <c r="E1" s="96"/>
      <c r="F1" s="40"/>
      <c r="G1" s="40"/>
      <c r="H1" s="40"/>
      <c r="I1" s="40"/>
      <c r="J1" s="40"/>
      <c r="K1" s="40"/>
      <c r="L1" s="40"/>
      <c r="M1" s="40"/>
      <c r="N1" s="236"/>
      <c r="O1" s="96" t="str">
        <f>'Start Up Costs'!$B$1</f>
        <v>Business Name Here</v>
      </c>
      <c r="P1" s="237"/>
      <c r="Q1" s="237"/>
      <c r="R1" s="237"/>
      <c r="S1" s="237"/>
      <c r="T1" s="237"/>
      <c r="U1" s="237"/>
      <c r="V1" s="236"/>
      <c r="W1" s="236"/>
      <c r="X1" s="236"/>
      <c r="Y1" s="40"/>
      <c r="Z1" s="40"/>
    </row>
    <row r="2" spans="1:26" s="99" customFormat="1" ht="12.75" customHeight="1" x14ac:dyDescent="0.4">
      <c r="A2" s="40"/>
      <c r="B2" s="97" t="s">
        <v>94</v>
      </c>
      <c r="C2" s="40"/>
      <c r="D2" s="40"/>
      <c r="E2" s="40"/>
      <c r="F2" s="40"/>
      <c r="G2" s="40"/>
      <c r="H2" s="40"/>
      <c r="I2" s="40"/>
      <c r="J2" s="40"/>
      <c r="K2" s="40"/>
      <c r="L2" s="40"/>
      <c r="M2" s="40"/>
      <c r="N2" s="97"/>
      <c r="O2" s="97" t="s">
        <v>202</v>
      </c>
      <c r="P2" s="97"/>
      <c r="Q2" s="97"/>
      <c r="R2" s="40"/>
      <c r="S2" s="40"/>
      <c r="T2" s="40"/>
      <c r="U2" s="40"/>
      <c r="V2" s="40"/>
      <c r="W2" s="238"/>
      <c r="X2" s="238"/>
      <c r="Y2" s="40"/>
      <c r="Z2" s="40"/>
    </row>
    <row r="3" spans="1:26" s="99" customFormat="1" ht="12.75" customHeight="1" thickBot="1" x14ac:dyDescent="0.45">
      <c r="A3" s="40"/>
      <c r="B3" s="40"/>
      <c r="C3" s="40"/>
      <c r="D3" s="40"/>
      <c r="E3" s="40"/>
      <c r="F3" s="40"/>
      <c r="G3" s="40"/>
      <c r="H3" s="40"/>
      <c r="I3" s="40"/>
      <c r="J3" s="40"/>
      <c r="K3" s="40"/>
      <c r="L3" s="40"/>
      <c r="M3" s="40"/>
      <c r="N3" s="238"/>
      <c r="O3" s="236"/>
      <c r="P3" s="236"/>
      <c r="Q3" s="236"/>
      <c r="R3" s="236"/>
      <c r="S3" s="236"/>
      <c r="T3" s="236"/>
      <c r="U3" s="236"/>
      <c r="V3" s="239"/>
      <c r="W3" s="238"/>
      <c r="X3" s="238"/>
      <c r="Y3" s="40"/>
      <c r="Z3" s="40"/>
    </row>
    <row r="4" spans="1:26" ht="21" customHeight="1" thickBot="1" x14ac:dyDescent="0.45">
      <c r="A4" s="40"/>
      <c r="B4" s="439" t="s">
        <v>191</v>
      </c>
      <c r="C4" s="440"/>
      <c r="D4" s="440"/>
      <c r="E4" s="440"/>
      <c r="F4" s="440"/>
      <c r="G4" s="440"/>
      <c r="H4" s="440"/>
      <c r="I4" s="440"/>
      <c r="J4" s="440"/>
      <c r="K4" s="440"/>
      <c r="L4" s="441"/>
      <c r="M4" s="40"/>
      <c r="N4" s="238"/>
      <c r="O4" s="439" t="s">
        <v>203</v>
      </c>
      <c r="P4" s="440"/>
      <c r="Q4" s="440"/>
      <c r="R4" s="440"/>
      <c r="S4" s="440"/>
      <c r="T4" s="440"/>
      <c r="U4" s="440"/>
      <c r="V4" s="440"/>
      <c r="W4" s="440"/>
      <c r="X4" s="440"/>
      <c r="Y4" s="441"/>
      <c r="Z4" s="40"/>
    </row>
    <row r="5" spans="1:26" ht="13.8" thickBot="1" x14ac:dyDescent="0.3">
      <c r="A5" s="40"/>
      <c r="B5" s="240"/>
      <c r="C5" s="241"/>
      <c r="D5" s="242"/>
      <c r="E5" s="243"/>
      <c r="F5" s="244"/>
      <c r="G5" s="40"/>
      <c r="H5" s="40"/>
      <c r="I5" s="40"/>
      <c r="J5" s="40"/>
      <c r="K5" s="40"/>
      <c r="L5" s="40"/>
      <c r="M5" s="244"/>
      <c r="N5" s="236"/>
      <c r="O5" s="240"/>
      <c r="P5" s="241"/>
      <c r="Q5" s="242"/>
      <c r="R5" s="243"/>
      <c r="S5" s="244"/>
      <c r="T5" s="40"/>
      <c r="U5" s="40"/>
      <c r="V5" s="40"/>
      <c r="W5" s="40"/>
      <c r="X5" s="40"/>
      <c r="Y5" s="40"/>
      <c r="Z5" s="40"/>
    </row>
    <row r="6" spans="1:26" ht="12.75" customHeight="1" x14ac:dyDescent="0.25">
      <c r="A6" s="40"/>
      <c r="B6" s="442" t="s">
        <v>210</v>
      </c>
      <c r="C6" s="443"/>
      <c r="D6" s="443"/>
      <c r="E6" s="444"/>
      <c r="F6" s="244"/>
      <c r="G6" s="442" t="s">
        <v>204</v>
      </c>
      <c r="H6" s="443"/>
      <c r="I6" s="443"/>
      <c r="J6" s="443"/>
      <c r="K6" s="443"/>
      <c r="L6" s="444"/>
      <c r="M6" s="40"/>
      <c r="N6" s="236"/>
      <c r="O6" s="442" t="s">
        <v>210</v>
      </c>
      <c r="P6" s="443"/>
      <c r="Q6" s="443"/>
      <c r="R6" s="444"/>
      <c r="S6" s="244"/>
      <c r="T6" s="442" t="s">
        <v>204</v>
      </c>
      <c r="U6" s="443"/>
      <c r="V6" s="443"/>
      <c r="W6" s="443"/>
      <c r="X6" s="443"/>
      <c r="Y6" s="444"/>
      <c r="Z6" s="40"/>
    </row>
    <row r="7" spans="1:26" x14ac:dyDescent="0.25">
      <c r="A7" s="40"/>
      <c r="B7" s="245" t="s">
        <v>97</v>
      </c>
      <c r="C7" s="246" t="s">
        <v>101</v>
      </c>
      <c r="D7" s="246" t="s">
        <v>100</v>
      </c>
      <c r="E7" s="247" t="s">
        <v>99</v>
      </c>
      <c r="F7" s="244"/>
      <c r="G7" s="445" t="s">
        <v>206</v>
      </c>
      <c r="H7" s="447" t="s">
        <v>200</v>
      </c>
      <c r="I7" s="447" t="s">
        <v>209</v>
      </c>
      <c r="J7" s="447" t="s">
        <v>207</v>
      </c>
      <c r="K7" s="447" t="s">
        <v>208</v>
      </c>
      <c r="L7" s="453" t="s">
        <v>201</v>
      </c>
      <c r="M7" s="40"/>
      <c r="N7" s="236"/>
      <c r="O7" s="245" t="s">
        <v>97</v>
      </c>
      <c r="P7" s="246" t="s">
        <v>101</v>
      </c>
      <c r="Q7" s="246" t="s">
        <v>100</v>
      </c>
      <c r="R7" s="247" t="s">
        <v>99</v>
      </c>
      <c r="S7" s="244"/>
      <c r="T7" s="445" t="s">
        <v>206</v>
      </c>
      <c r="U7" s="447" t="s">
        <v>200</v>
      </c>
      <c r="V7" s="447" t="s">
        <v>209</v>
      </c>
      <c r="W7" s="447" t="s">
        <v>207</v>
      </c>
      <c r="X7" s="447" t="s">
        <v>208</v>
      </c>
      <c r="Y7" s="453" t="s">
        <v>201</v>
      </c>
      <c r="Z7" s="40"/>
    </row>
    <row r="8" spans="1:26" x14ac:dyDescent="0.25">
      <c r="A8" s="40"/>
      <c r="B8" s="248" t="str">
        <f>'Projection Worksheet Year 1'!B5</f>
        <v>Product/ Service 1</v>
      </c>
      <c r="C8" s="249">
        <f>'Projection Worksheet Year 1'!D19</f>
        <v>0</v>
      </c>
      <c r="D8" s="250" t="str">
        <f>'Projection Worksheet Year 1'!Q5</f>
        <v/>
      </c>
      <c r="E8" s="394" t="str">
        <f>IFERROR(C8*D8,"")</f>
        <v/>
      </c>
      <c r="F8" s="244"/>
      <c r="G8" s="446"/>
      <c r="H8" s="448"/>
      <c r="I8" s="448"/>
      <c r="J8" s="448"/>
      <c r="K8" s="448"/>
      <c r="L8" s="454"/>
      <c r="M8" s="40"/>
      <c r="N8" s="236"/>
      <c r="O8" s="248" t="str">
        <f>'Projection Worksheet Year 1'!B5</f>
        <v>Product/ Service 1</v>
      </c>
      <c r="P8" s="229"/>
      <c r="Q8" s="230"/>
      <c r="R8" s="224">
        <f>P8*Q8</f>
        <v>0</v>
      </c>
      <c r="S8" s="244"/>
      <c r="T8" s="446"/>
      <c r="U8" s="448"/>
      <c r="V8" s="448"/>
      <c r="W8" s="448"/>
      <c r="X8" s="448"/>
      <c r="Y8" s="454"/>
      <c r="Z8" s="40"/>
    </row>
    <row r="9" spans="1:26" x14ac:dyDescent="0.25">
      <c r="A9" s="40"/>
      <c r="B9" s="248" t="str">
        <f>'Projection Worksheet Year 1'!B6</f>
        <v>Product/ Service 2</v>
      </c>
      <c r="C9" s="249">
        <f>'Projection Worksheet Year 1'!D20</f>
        <v>0</v>
      </c>
      <c r="D9" s="250" t="str">
        <f>'Projection Worksheet Year 1'!Q6</f>
        <v/>
      </c>
      <c r="E9" s="394" t="str">
        <f>IFERROR(C9*D9,"")</f>
        <v/>
      </c>
      <c r="F9" s="244"/>
      <c r="G9" s="251">
        <v>0</v>
      </c>
      <c r="H9" s="252">
        <f t="shared" ref="H9:H17" si="0">$C$38</f>
        <v>0</v>
      </c>
      <c r="I9" s="252" t="e">
        <f t="shared" ref="I9:I18" si="1">$C$27*G9</f>
        <v>#DIV/0!</v>
      </c>
      <c r="J9" s="252" t="e">
        <f t="shared" ref="J9:J19" si="2">H9+I9</f>
        <v>#DIV/0!</v>
      </c>
      <c r="K9" s="252" t="e">
        <f t="shared" ref="K9:K18" si="3">$C$20*G9</f>
        <v>#VALUE!</v>
      </c>
      <c r="L9" s="253" t="e">
        <f t="shared" ref="L9:L19" si="4">K9-J9</f>
        <v>#VALUE!</v>
      </c>
      <c r="M9" s="40"/>
      <c r="N9" s="236"/>
      <c r="O9" s="248" t="str">
        <f>'Projection Worksheet Year 1'!B6</f>
        <v>Product/ Service 2</v>
      </c>
      <c r="P9" s="229"/>
      <c r="Q9" s="230"/>
      <c r="R9" s="224">
        <f t="shared" ref="R9:R19" si="5">P9*Q9</f>
        <v>0</v>
      </c>
      <c r="S9" s="244"/>
      <c r="T9" s="254">
        <v>0</v>
      </c>
      <c r="U9" s="252">
        <f t="shared" ref="U9:U18" si="6">$P$38</f>
        <v>0</v>
      </c>
      <c r="V9" s="252" t="e">
        <f t="shared" ref="V9:V18" si="7">$C$27*T9</f>
        <v>#DIV/0!</v>
      </c>
      <c r="W9" s="252" t="e">
        <f>U9+V9</f>
        <v>#DIV/0!</v>
      </c>
      <c r="X9" s="252" t="e">
        <f>$P$20*T9</f>
        <v>#VALUE!</v>
      </c>
      <c r="Y9" s="253" t="e">
        <f>X9-W9</f>
        <v>#VALUE!</v>
      </c>
      <c r="Z9" s="40"/>
    </row>
    <row r="10" spans="1:26" x14ac:dyDescent="0.25">
      <c r="A10" s="40"/>
      <c r="B10" s="248" t="str">
        <f>'Projection Worksheet Year 1'!B7</f>
        <v>Product/ Service 3</v>
      </c>
      <c r="C10" s="249">
        <f>'Projection Worksheet Year 1'!D21</f>
        <v>0</v>
      </c>
      <c r="D10" s="250" t="str">
        <f>'Projection Worksheet Year 1'!Q7</f>
        <v/>
      </c>
      <c r="E10" s="394" t="str">
        <f t="shared" ref="E10:E19" si="8">IFERROR(C10*D10,"")</f>
        <v/>
      </c>
      <c r="F10" s="244"/>
      <c r="G10" s="251">
        <f t="shared" ref="G10:G18" si="9">$I$21+G9</f>
        <v>0</v>
      </c>
      <c r="H10" s="252">
        <f t="shared" si="0"/>
        <v>0</v>
      </c>
      <c r="I10" s="252" t="e">
        <f t="shared" si="1"/>
        <v>#DIV/0!</v>
      </c>
      <c r="J10" s="252" t="e">
        <f t="shared" si="2"/>
        <v>#DIV/0!</v>
      </c>
      <c r="K10" s="252" t="e">
        <f t="shared" si="3"/>
        <v>#VALUE!</v>
      </c>
      <c r="L10" s="253" t="e">
        <f t="shared" si="4"/>
        <v>#VALUE!</v>
      </c>
      <c r="M10" s="40"/>
      <c r="N10" s="236"/>
      <c r="O10" s="248" t="str">
        <f>'Projection Worksheet Year 1'!B7</f>
        <v>Product/ Service 3</v>
      </c>
      <c r="P10" s="229"/>
      <c r="Q10" s="230"/>
      <c r="R10" s="224">
        <f t="shared" si="5"/>
        <v>0</v>
      </c>
      <c r="S10" s="244"/>
      <c r="T10" s="254">
        <f t="shared" ref="T10:T18" si="10">$V$21+T9</f>
        <v>0</v>
      </c>
      <c r="U10" s="252">
        <f t="shared" si="6"/>
        <v>0</v>
      </c>
      <c r="V10" s="252" t="e">
        <f t="shared" si="7"/>
        <v>#DIV/0!</v>
      </c>
      <c r="W10" s="252" t="e">
        <f t="shared" ref="W10:W20" si="11">U10+V10</f>
        <v>#DIV/0!</v>
      </c>
      <c r="X10" s="252" t="e">
        <f t="shared" ref="X10:X20" si="12">$P$20*T10</f>
        <v>#VALUE!</v>
      </c>
      <c r="Y10" s="253" t="e">
        <f t="shared" ref="Y10:Y20" si="13">X10-W10</f>
        <v>#VALUE!</v>
      </c>
      <c r="Z10" s="40"/>
    </row>
    <row r="11" spans="1:26" x14ac:dyDescent="0.25">
      <c r="A11" s="40"/>
      <c r="B11" s="248" t="str">
        <f>'Projection Worksheet Year 1'!B8</f>
        <v>Product/ Service 4</v>
      </c>
      <c r="C11" s="249">
        <f>'Projection Worksheet Year 1'!D22</f>
        <v>0</v>
      </c>
      <c r="D11" s="250" t="str">
        <f>'Projection Worksheet Year 1'!Q8</f>
        <v/>
      </c>
      <c r="E11" s="394" t="str">
        <f t="shared" si="8"/>
        <v/>
      </c>
      <c r="F11" s="244"/>
      <c r="G11" s="251">
        <f t="shared" si="9"/>
        <v>0</v>
      </c>
      <c r="H11" s="252">
        <f t="shared" si="0"/>
        <v>0</v>
      </c>
      <c r="I11" s="252" t="e">
        <f t="shared" si="1"/>
        <v>#DIV/0!</v>
      </c>
      <c r="J11" s="252" t="e">
        <f t="shared" si="2"/>
        <v>#DIV/0!</v>
      </c>
      <c r="K11" s="252" t="e">
        <f t="shared" si="3"/>
        <v>#VALUE!</v>
      </c>
      <c r="L11" s="253" t="e">
        <f t="shared" si="4"/>
        <v>#VALUE!</v>
      </c>
      <c r="M11" s="40"/>
      <c r="N11" s="236"/>
      <c r="O11" s="248" t="str">
        <f>'Projection Worksheet Year 1'!B8</f>
        <v>Product/ Service 4</v>
      </c>
      <c r="P11" s="229"/>
      <c r="Q11" s="230"/>
      <c r="R11" s="224">
        <f t="shared" si="5"/>
        <v>0</v>
      </c>
      <c r="S11" s="244"/>
      <c r="T11" s="254">
        <f t="shared" si="10"/>
        <v>0</v>
      </c>
      <c r="U11" s="252">
        <f t="shared" si="6"/>
        <v>0</v>
      </c>
      <c r="V11" s="252" t="e">
        <f t="shared" si="7"/>
        <v>#DIV/0!</v>
      </c>
      <c r="W11" s="252" t="e">
        <f t="shared" si="11"/>
        <v>#DIV/0!</v>
      </c>
      <c r="X11" s="252" t="e">
        <f t="shared" si="12"/>
        <v>#VALUE!</v>
      </c>
      <c r="Y11" s="253" t="e">
        <f t="shared" si="13"/>
        <v>#VALUE!</v>
      </c>
      <c r="Z11" s="40"/>
    </row>
    <row r="12" spans="1:26" x14ac:dyDescent="0.25">
      <c r="A12" s="40"/>
      <c r="B12" s="248" t="str">
        <f>'Projection Worksheet Year 1'!B9</f>
        <v>Product/ Service 5</v>
      </c>
      <c r="C12" s="249">
        <f>'Projection Worksheet Year 1'!D23</f>
        <v>0</v>
      </c>
      <c r="D12" s="250" t="str">
        <f>'Projection Worksheet Year 1'!Q9</f>
        <v/>
      </c>
      <c r="E12" s="394" t="str">
        <f t="shared" si="8"/>
        <v/>
      </c>
      <c r="F12" s="244"/>
      <c r="G12" s="251">
        <f t="shared" si="9"/>
        <v>0</v>
      </c>
      <c r="H12" s="252">
        <f t="shared" si="0"/>
        <v>0</v>
      </c>
      <c r="I12" s="252" t="e">
        <f t="shared" si="1"/>
        <v>#DIV/0!</v>
      </c>
      <c r="J12" s="252" t="e">
        <f t="shared" si="2"/>
        <v>#DIV/0!</v>
      </c>
      <c r="K12" s="252" t="e">
        <f t="shared" si="3"/>
        <v>#VALUE!</v>
      </c>
      <c r="L12" s="253" t="e">
        <f t="shared" si="4"/>
        <v>#VALUE!</v>
      </c>
      <c r="M12" s="40"/>
      <c r="N12" s="236"/>
      <c r="O12" s="248" t="str">
        <f>'Projection Worksheet Year 1'!B9</f>
        <v>Product/ Service 5</v>
      </c>
      <c r="P12" s="229"/>
      <c r="Q12" s="230"/>
      <c r="R12" s="224">
        <f t="shared" si="5"/>
        <v>0</v>
      </c>
      <c r="S12" s="244"/>
      <c r="T12" s="254">
        <f t="shared" si="10"/>
        <v>0</v>
      </c>
      <c r="U12" s="252">
        <f t="shared" si="6"/>
        <v>0</v>
      </c>
      <c r="V12" s="252" t="e">
        <f t="shared" si="7"/>
        <v>#DIV/0!</v>
      </c>
      <c r="W12" s="252" t="e">
        <f t="shared" si="11"/>
        <v>#DIV/0!</v>
      </c>
      <c r="X12" s="252" t="e">
        <f t="shared" si="12"/>
        <v>#VALUE!</v>
      </c>
      <c r="Y12" s="253" t="e">
        <f t="shared" si="13"/>
        <v>#VALUE!</v>
      </c>
      <c r="Z12" s="40"/>
    </row>
    <row r="13" spans="1:26" x14ac:dyDescent="0.25">
      <c r="A13" s="40"/>
      <c r="B13" s="248" t="str">
        <f>'Projection Worksheet Year 1'!B10</f>
        <v>Product/ Service 6</v>
      </c>
      <c r="C13" s="249">
        <f>'Projection Worksheet Year 1'!D24</f>
        <v>0</v>
      </c>
      <c r="D13" s="250" t="str">
        <f>'Projection Worksheet Year 1'!Q10</f>
        <v/>
      </c>
      <c r="E13" s="394" t="str">
        <f t="shared" si="8"/>
        <v/>
      </c>
      <c r="F13" s="244"/>
      <c r="G13" s="251">
        <f t="shared" si="9"/>
        <v>0</v>
      </c>
      <c r="H13" s="252">
        <f t="shared" si="0"/>
        <v>0</v>
      </c>
      <c r="I13" s="252" t="e">
        <f t="shared" si="1"/>
        <v>#DIV/0!</v>
      </c>
      <c r="J13" s="252" t="e">
        <f t="shared" si="2"/>
        <v>#DIV/0!</v>
      </c>
      <c r="K13" s="252" t="e">
        <f t="shared" si="3"/>
        <v>#VALUE!</v>
      </c>
      <c r="L13" s="253" t="e">
        <f t="shared" si="4"/>
        <v>#VALUE!</v>
      </c>
      <c r="M13" s="40"/>
      <c r="N13" s="236"/>
      <c r="O13" s="248" t="str">
        <f>'Projection Worksheet Year 1'!B10</f>
        <v>Product/ Service 6</v>
      </c>
      <c r="P13" s="229"/>
      <c r="Q13" s="230"/>
      <c r="R13" s="224">
        <f t="shared" si="5"/>
        <v>0</v>
      </c>
      <c r="S13" s="244"/>
      <c r="T13" s="254">
        <f t="shared" si="10"/>
        <v>0</v>
      </c>
      <c r="U13" s="252">
        <f t="shared" si="6"/>
        <v>0</v>
      </c>
      <c r="V13" s="252" t="e">
        <f t="shared" si="7"/>
        <v>#DIV/0!</v>
      </c>
      <c r="W13" s="252" t="e">
        <f t="shared" si="11"/>
        <v>#DIV/0!</v>
      </c>
      <c r="X13" s="252" t="e">
        <f t="shared" si="12"/>
        <v>#VALUE!</v>
      </c>
      <c r="Y13" s="253" t="e">
        <f t="shared" si="13"/>
        <v>#VALUE!</v>
      </c>
      <c r="Z13" s="40"/>
    </row>
    <row r="14" spans="1:26" x14ac:dyDescent="0.25">
      <c r="A14" s="40"/>
      <c r="B14" s="251" t="str">
        <f>'Projection Worksheet Year 1'!B11</f>
        <v>Product/ Service 7</v>
      </c>
      <c r="C14" s="249">
        <f>'Projection Worksheet Year 1'!D25</f>
        <v>0</v>
      </c>
      <c r="D14" s="250" t="str">
        <f>'Projection Worksheet Year 1'!Q11</f>
        <v/>
      </c>
      <c r="E14" s="394" t="str">
        <f t="shared" si="8"/>
        <v/>
      </c>
      <c r="F14" s="244"/>
      <c r="G14" s="251">
        <f t="shared" si="9"/>
        <v>0</v>
      </c>
      <c r="H14" s="252">
        <f t="shared" si="0"/>
        <v>0</v>
      </c>
      <c r="I14" s="252" t="e">
        <f t="shared" si="1"/>
        <v>#DIV/0!</v>
      </c>
      <c r="J14" s="252" t="e">
        <f t="shared" si="2"/>
        <v>#DIV/0!</v>
      </c>
      <c r="K14" s="252" t="e">
        <f t="shared" si="3"/>
        <v>#VALUE!</v>
      </c>
      <c r="L14" s="253" t="e">
        <f t="shared" si="4"/>
        <v>#VALUE!</v>
      </c>
      <c r="M14" s="244"/>
      <c r="N14" s="236"/>
      <c r="O14" s="248" t="str">
        <f>'Projection Worksheet Year 1'!B11</f>
        <v>Product/ Service 7</v>
      </c>
      <c r="P14" s="229"/>
      <c r="Q14" s="230"/>
      <c r="R14" s="224">
        <f t="shared" si="5"/>
        <v>0</v>
      </c>
      <c r="S14" s="244"/>
      <c r="T14" s="254">
        <f t="shared" si="10"/>
        <v>0</v>
      </c>
      <c r="U14" s="252">
        <f t="shared" si="6"/>
        <v>0</v>
      </c>
      <c r="V14" s="252" t="e">
        <f t="shared" si="7"/>
        <v>#DIV/0!</v>
      </c>
      <c r="W14" s="252" t="e">
        <f t="shared" si="11"/>
        <v>#DIV/0!</v>
      </c>
      <c r="X14" s="252" t="e">
        <f t="shared" si="12"/>
        <v>#VALUE!</v>
      </c>
      <c r="Y14" s="253" t="e">
        <f t="shared" si="13"/>
        <v>#VALUE!</v>
      </c>
      <c r="Z14" s="40"/>
    </row>
    <row r="15" spans="1:26" x14ac:dyDescent="0.25">
      <c r="A15" s="40"/>
      <c r="B15" s="251" t="str">
        <f>'Projection Worksheet Year 1'!B12</f>
        <v>Product/ Service 8</v>
      </c>
      <c r="C15" s="249">
        <f>'Projection Worksheet Year 1'!D26</f>
        <v>0</v>
      </c>
      <c r="D15" s="250" t="str">
        <f>'Projection Worksheet Year 1'!Q12</f>
        <v/>
      </c>
      <c r="E15" s="394" t="str">
        <f t="shared" si="8"/>
        <v/>
      </c>
      <c r="F15" s="244"/>
      <c r="G15" s="251">
        <f t="shared" si="9"/>
        <v>0</v>
      </c>
      <c r="H15" s="252">
        <f t="shared" si="0"/>
        <v>0</v>
      </c>
      <c r="I15" s="252" t="e">
        <f t="shared" si="1"/>
        <v>#DIV/0!</v>
      </c>
      <c r="J15" s="252" t="e">
        <f t="shared" si="2"/>
        <v>#DIV/0!</v>
      </c>
      <c r="K15" s="252" t="e">
        <f t="shared" si="3"/>
        <v>#VALUE!</v>
      </c>
      <c r="L15" s="253" t="e">
        <f t="shared" si="4"/>
        <v>#VALUE!</v>
      </c>
      <c r="M15" s="244"/>
      <c r="N15" s="236"/>
      <c r="O15" s="248" t="str">
        <f>'Projection Worksheet Year 1'!B12</f>
        <v>Product/ Service 8</v>
      </c>
      <c r="P15" s="229"/>
      <c r="Q15" s="230"/>
      <c r="R15" s="224">
        <f t="shared" si="5"/>
        <v>0</v>
      </c>
      <c r="S15" s="244"/>
      <c r="T15" s="254">
        <f t="shared" si="10"/>
        <v>0</v>
      </c>
      <c r="U15" s="252">
        <f t="shared" si="6"/>
        <v>0</v>
      </c>
      <c r="V15" s="252" t="e">
        <f t="shared" si="7"/>
        <v>#DIV/0!</v>
      </c>
      <c r="W15" s="252" t="e">
        <f t="shared" si="11"/>
        <v>#DIV/0!</v>
      </c>
      <c r="X15" s="252" t="e">
        <f t="shared" si="12"/>
        <v>#VALUE!</v>
      </c>
      <c r="Y15" s="253" t="e">
        <f t="shared" si="13"/>
        <v>#VALUE!</v>
      </c>
      <c r="Z15" s="40"/>
    </row>
    <row r="16" spans="1:26" x14ac:dyDescent="0.25">
      <c r="A16" s="40"/>
      <c r="B16" s="251" t="str">
        <f>'Projection Worksheet Year 1'!B13</f>
        <v>Product/ Service 9</v>
      </c>
      <c r="C16" s="249">
        <f>'Projection Worksheet Year 1'!D27</f>
        <v>0</v>
      </c>
      <c r="D16" s="250" t="str">
        <f>'Projection Worksheet Year 1'!Q13</f>
        <v/>
      </c>
      <c r="E16" s="394" t="str">
        <f t="shared" si="8"/>
        <v/>
      </c>
      <c r="F16" s="244"/>
      <c r="G16" s="251">
        <f t="shared" si="9"/>
        <v>0</v>
      </c>
      <c r="H16" s="252">
        <f t="shared" si="0"/>
        <v>0</v>
      </c>
      <c r="I16" s="252" t="e">
        <f t="shared" si="1"/>
        <v>#DIV/0!</v>
      </c>
      <c r="J16" s="252" t="e">
        <f t="shared" si="2"/>
        <v>#DIV/0!</v>
      </c>
      <c r="K16" s="252" t="e">
        <f t="shared" si="3"/>
        <v>#VALUE!</v>
      </c>
      <c r="L16" s="253" t="e">
        <f t="shared" si="4"/>
        <v>#VALUE!</v>
      </c>
      <c r="M16" s="244"/>
      <c r="N16" s="236"/>
      <c r="O16" s="248" t="str">
        <f>'Projection Worksheet Year 1'!B13</f>
        <v>Product/ Service 9</v>
      </c>
      <c r="P16" s="229"/>
      <c r="Q16" s="230"/>
      <c r="R16" s="224">
        <f t="shared" si="5"/>
        <v>0</v>
      </c>
      <c r="S16" s="244"/>
      <c r="T16" s="254">
        <f t="shared" si="10"/>
        <v>0</v>
      </c>
      <c r="U16" s="252">
        <f t="shared" si="6"/>
        <v>0</v>
      </c>
      <c r="V16" s="252" t="e">
        <f t="shared" si="7"/>
        <v>#DIV/0!</v>
      </c>
      <c r="W16" s="252" t="e">
        <f t="shared" si="11"/>
        <v>#DIV/0!</v>
      </c>
      <c r="X16" s="252" t="e">
        <f t="shared" si="12"/>
        <v>#VALUE!</v>
      </c>
      <c r="Y16" s="253" t="e">
        <f t="shared" si="13"/>
        <v>#VALUE!</v>
      </c>
      <c r="Z16" s="40"/>
    </row>
    <row r="17" spans="1:26" x14ac:dyDescent="0.25">
      <c r="A17" s="40"/>
      <c r="B17" s="255" t="str">
        <f>'Projection Worksheet Year 1'!B14</f>
        <v>Product/ Service 10</v>
      </c>
      <c r="C17" s="256">
        <f>'Projection Worksheet Year 1'!D28</f>
        <v>0</v>
      </c>
      <c r="D17" s="250" t="str">
        <f>'Projection Worksheet Year 1'!Q14</f>
        <v/>
      </c>
      <c r="E17" s="394" t="str">
        <f t="shared" si="8"/>
        <v/>
      </c>
      <c r="F17" s="244"/>
      <c r="G17" s="251">
        <f t="shared" si="9"/>
        <v>0</v>
      </c>
      <c r="H17" s="252">
        <f t="shared" si="0"/>
        <v>0</v>
      </c>
      <c r="I17" s="252" t="e">
        <f t="shared" si="1"/>
        <v>#DIV/0!</v>
      </c>
      <c r="J17" s="252" t="e">
        <f t="shared" si="2"/>
        <v>#DIV/0!</v>
      </c>
      <c r="K17" s="252" t="e">
        <f t="shared" si="3"/>
        <v>#VALUE!</v>
      </c>
      <c r="L17" s="253" t="e">
        <f t="shared" si="4"/>
        <v>#VALUE!</v>
      </c>
      <c r="M17" s="244"/>
      <c r="N17" s="236"/>
      <c r="O17" s="248" t="str">
        <f>'Projection Worksheet Year 1'!B14</f>
        <v>Product/ Service 10</v>
      </c>
      <c r="P17" s="229"/>
      <c r="Q17" s="230"/>
      <c r="R17" s="257">
        <f t="shared" si="5"/>
        <v>0</v>
      </c>
      <c r="S17" s="244"/>
      <c r="T17" s="254">
        <f t="shared" si="10"/>
        <v>0</v>
      </c>
      <c r="U17" s="252">
        <f t="shared" si="6"/>
        <v>0</v>
      </c>
      <c r="V17" s="252" t="e">
        <f t="shared" si="7"/>
        <v>#DIV/0!</v>
      </c>
      <c r="W17" s="252" t="e">
        <f t="shared" si="11"/>
        <v>#DIV/0!</v>
      </c>
      <c r="X17" s="252" t="e">
        <f t="shared" si="12"/>
        <v>#VALUE!</v>
      </c>
      <c r="Y17" s="253" t="e">
        <f t="shared" si="13"/>
        <v>#VALUE!</v>
      </c>
      <c r="Z17" s="40"/>
    </row>
    <row r="18" spans="1:26" x14ac:dyDescent="0.25">
      <c r="A18" s="40"/>
      <c r="B18" s="255" t="str">
        <f>'Projection Worksheet Year 1'!B15</f>
        <v>Product/ Service 11</v>
      </c>
      <c r="C18" s="256">
        <f>'Projection Worksheet Year 1'!D29</f>
        <v>0</v>
      </c>
      <c r="D18" s="250" t="str">
        <f>'Projection Worksheet Year 1'!Q15</f>
        <v/>
      </c>
      <c r="E18" s="394" t="str">
        <f t="shared" si="8"/>
        <v/>
      </c>
      <c r="F18" s="244"/>
      <c r="G18" s="254">
        <f t="shared" si="9"/>
        <v>0</v>
      </c>
      <c r="H18" s="252">
        <f t="shared" ref="H18:H19" si="14">$C$38</f>
        <v>0</v>
      </c>
      <c r="I18" s="252" t="e">
        <f t="shared" si="1"/>
        <v>#DIV/0!</v>
      </c>
      <c r="J18" s="252" t="e">
        <f>H18+I18</f>
        <v>#DIV/0!</v>
      </c>
      <c r="K18" s="252" t="e">
        <f t="shared" si="3"/>
        <v>#VALUE!</v>
      </c>
      <c r="L18" s="253" t="e">
        <f>K18-J18</f>
        <v>#VALUE!</v>
      </c>
      <c r="M18" s="244"/>
      <c r="N18" s="236"/>
      <c r="O18" s="248" t="str">
        <f>'Projection Worksheet Year 1'!B15</f>
        <v>Product/ Service 11</v>
      </c>
      <c r="P18" s="229"/>
      <c r="Q18" s="230"/>
      <c r="R18" s="257">
        <f>P18*Q18</f>
        <v>0</v>
      </c>
      <c r="S18" s="244"/>
      <c r="T18" s="254">
        <f t="shared" si="10"/>
        <v>0</v>
      </c>
      <c r="U18" s="252">
        <f t="shared" si="6"/>
        <v>0</v>
      </c>
      <c r="V18" s="252" t="e">
        <f t="shared" si="7"/>
        <v>#DIV/0!</v>
      </c>
      <c r="W18" s="252" t="e">
        <f>U18+V18</f>
        <v>#DIV/0!</v>
      </c>
      <c r="X18" s="252" t="e">
        <f t="shared" si="12"/>
        <v>#VALUE!</v>
      </c>
      <c r="Y18" s="253" t="e">
        <f t="shared" si="13"/>
        <v>#VALUE!</v>
      </c>
      <c r="Z18" s="40"/>
    </row>
    <row r="19" spans="1:26" ht="13.8" thickBot="1" x14ac:dyDescent="0.3">
      <c r="A19" s="40"/>
      <c r="B19" s="255" t="str">
        <f>'Projection Worksheet Year 1'!B16</f>
        <v>Product/ Service 12</v>
      </c>
      <c r="C19" s="256">
        <f>'Projection Worksheet Year 1'!D30</f>
        <v>0</v>
      </c>
      <c r="D19" s="250" t="str">
        <f>'Projection Worksheet Year 1'!Q16</f>
        <v/>
      </c>
      <c r="E19" s="394" t="str">
        <f t="shared" si="8"/>
        <v/>
      </c>
      <c r="F19" s="244"/>
      <c r="G19" s="251">
        <f t="shared" ref="G19:G20" si="15">$I$21+G18</f>
        <v>0</v>
      </c>
      <c r="H19" s="252">
        <f t="shared" si="14"/>
        <v>0</v>
      </c>
      <c r="I19" s="252" t="e">
        <f t="shared" ref="I19:I20" si="16">$C$27*G19</f>
        <v>#DIV/0!</v>
      </c>
      <c r="J19" s="252" t="e">
        <f t="shared" si="2"/>
        <v>#DIV/0!</v>
      </c>
      <c r="K19" s="252" t="e">
        <f t="shared" ref="K19" si="17">$C$20*G19</f>
        <v>#VALUE!</v>
      </c>
      <c r="L19" s="253" t="e">
        <f t="shared" si="4"/>
        <v>#VALUE!</v>
      </c>
      <c r="M19" s="244"/>
      <c r="N19" s="236"/>
      <c r="O19" s="248" t="str">
        <f>'Projection Worksheet Year 1'!B16</f>
        <v>Product/ Service 12</v>
      </c>
      <c r="P19" s="229"/>
      <c r="Q19" s="230"/>
      <c r="R19" s="257">
        <f t="shared" si="5"/>
        <v>0</v>
      </c>
      <c r="S19" s="244"/>
      <c r="T19" s="254">
        <f t="shared" ref="T19:T20" si="18">$V$21+T18</f>
        <v>0</v>
      </c>
      <c r="U19" s="252">
        <f t="shared" ref="U19" si="19">$P$38</f>
        <v>0</v>
      </c>
      <c r="V19" s="252" t="e">
        <f t="shared" ref="V19" si="20">$C$27*T19</f>
        <v>#DIV/0!</v>
      </c>
      <c r="W19" s="252" t="e">
        <f t="shared" si="11"/>
        <v>#DIV/0!</v>
      </c>
      <c r="X19" s="252" t="e">
        <f t="shared" si="12"/>
        <v>#VALUE!</v>
      </c>
      <c r="Y19" s="253" t="e">
        <f t="shared" si="13"/>
        <v>#VALUE!</v>
      </c>
      <c r="Z19" s="40"/>
    </row>
    <row r="20" spans="1:26" ht="13.8" thickBot="1" x14ac:dyDescent="0.3">
      <c r="A20" s="40"/>
      <c r="B20" s="258" t="s">
        <v>98</v>
      </c>
      <c r="C20" s="396" t="str">
        <f>IFERROR(SUM(C8:C19)/(COUNT(C8:C19)-COUNTIFS(C8:C19,0)),"")</f>
        <v/>
      </c>
      <c r="D20" s="259"/>
      <c r="E20" s="260"/>
      <c r="F20" s="244"/>
      <c r="G20" s="251">
        <f t="shared" si="15"/>
        <v>0</v>
      </c>
      <c r="H20" s="261">
        <f>$C$38</f>
        <v>0</v>
      </c>
      <c r="I20" s="252" t="e">
        <f t="shared" si="16"/>
        <v>#DIV/0!</v>
      </c>
      <c r="J20" s="261" t="e">
        <f t="shared" ref="J20" si="21">H20+I20</f>
        <v>#DIV/0!</v>
      </c>
      <c r="K20" s="261" t="e">
        <f>$C$20*G20</f>
        <v>#VALUE!</v>
      </c>
      <c r="L20" s="262" t="e">
        <f t="shared" ref="L20" si="22">K20-J20</f>
        <v>#VALUE!</v>
      </c>
      <c r="M20" s="244"/>
      <c r="N20" s="236"/>
      <c r="O20" s="258" t="s">
        <v>98</v>
      </c>
      <c r="P20" s="395" t="str">
        <f>IFERROR(SUM(P8:P19)/(COUNT(P8:P19)-COUNTIFS(P8:P19,0)),"")</f>
        <v/>
      </c>
      <c r="Q20" s="259"/>
      <c r="R20" s="260"/>
      <c r="S20" s="244"/>
      <c r="T20" s="254">
        <f t="shared" si="18"/>
        <v>0</v>
      </c>
      <c r="U20" s="252">
        <f>$P$38</f>
        <v>0</v>
      </c>
      <c r="V20" s="261" t="e">
        <f>$C$27*T20</f>
        <v>#DIV/0!</v>
      </c>
      <c r="W20" s="261" t="e">
        <f t="shared" si="11"/>
        <v>#DIV/0!</v>
      </c>
      <c r="X20" s="252" t="e">
        <f t="shared" si="12"/>
        <v>#VALUE!</v>
      </c>
      <c r="Y20" s="253" t="e">
        <f t="shared" si="13"/>
        <v>#VALUE!</v>
      </c>
      <c r="Z20" s="40"/>
    </row>
    <row r="21" spans="1:26" ht="13.8" thickBot="1" x14ac:dyDescent="0.3">
      <c r="A21" s="40"/>
      <c r="B21" s="263"/>
      <c r="C21" s="264" t="s">
        <v>4</v>
      </c>
      <c r="D21" s="265">
        <f>SUM(D8:D17)</f>
        <v>0</v>
      </c>
      <c r="E21" s="266">
        <f>SUM(E8:E17)</f>
        <v>0</v>
      </c>
      <c r="F21" s="243"/>
      <c r="G21" s="267" t="s">
        <v>205</v>
      </c>
      <c r="H21" s="268"/>
      <c r="I21" s="280"/>
      <c r="J21" s="269"/>
      <c r="K21" s="269"/>
      <c r="L21" s="270"/>
      <c r="M21" s="244"/>
      <c r="N21" s="236"/>
      <c r="O21" s="263"/>
      <c r="P21" s="264" t="s">
        <v>4</v>
      </c>
      <c r="Q21" s="265">
        <f>SUM(Q8:Q17)</f>
        <v>0</v>
      </c>
      <c r="R21" s="266">
        <f>SUM(R8:R17)</f>
        <v>0</v>
      </c>
      <c r="S21" s="243"/>
      <c r="T21" s="267" t="s">
        <v>205</v>
      </c>
      <c r="U21" s="268"/>
      <c r="V21" s="280"/>
      <c r="W21" s="269"/>
      <c r="X21" s="269"/>
      <c r="Y21" s="270"/>
      <c r="Z21" s="40"/>
    </row>
    <row r="22" spans="1:26" x14ac:dyDescent="0.25">
      <c r="A22" s="40"/>
      <c r="B22" s="271"/>
      <c r="C22" s="272"/>
      <c r="D22" s="242"/>
      <c r="E22" s="242"/>
      <c r="F22" s="243"/>
      <c r="G22" s="243"/>
      <c r="H22" s="243"/>
      <c r="I22" s="243"/>
      <c r="J22" s="243"/>
      <c r="K22" s="243"/>
      <c r="L22" s="243"/>
      <c r="M22" s="244"/>
      <c r="N22" s="236"/>
      <c r="O22" s="271"/>
      <c r="P22" s="272"/>
      <c r="Q22" s="242"/>
      <c r="R22" s="242"/>
      <c r="S22" s="243"/>
      <c r="T22" s="243"/>
      <c r="U22" s="243"/>
      <c r="V22" s="243"/>
      <c r="W22" s="243"/>
      <c r="X22" s="243"/>
      <c r="Y22" s="243"/>
      <c r="Z22" s="40"/>
    </row>
    <row r="23" spans="1:26" x14ac:dyDescent="0.25">
      <c r="A23" s="40"/>
      <c r="B23" s="273"/>
      <c r="C23" s="274"/>
      <c r="D23" s="242"/>
      <c r="E23" s="242"/>
      <c r="F23" s="243"/>
      <c r="G23" s="243"/>
      <c r="H23" s="243"/>
      <c r="I23" s="243"/>
      <c r="J23" s="243"/>
      <c r="K23" s="243"/>
      <c r="L23" s="243"/>
      <c r="M23" s="244"/>
      <c r="N23" s="236"/>
      <c r="O23" s="273"/>
      <c r="P23" s="274"/>
      <c r="Q23" s="242"/>
      <c r="R23" s="242"/>
      <c r="S23" s="243"/>
      <c r="T23" s="243"/>
      <c r="U23" s="243"/>
      <c r="V23" s="243"/>
      <c r="W23" s="243"/>
      <c r="X23" s="243"/>
      <c r="Y23" s="243"/>
      <c r="Z23" s="40"/>
    </row>
    <row r="24" spans="1:26" ht="13.8" thickBot="1" x14ac:dyDescent="0.3">
      <c r="A24" s="40"/>
      <c r="B24" s="273"/>
      <c r="C24" s="274"/>
      <c r="D24" s="242"/>
      <c r="E24" s="242"/>
      <c r="F24" s="243"/>
      <c r="G24" s="243"/>
      <c r="H24" s="243"/>
      <c r="I24" s="243"/>
      <c r="J24" s="243"/>
      <c r="K24" s="243"/>
      <c r="L24" s="243"/>
      <c r="M24" s="244"/>
      <c r="N24" s="236"/>
      <c r="O24" s="273"/>
      <c r="P24" s="274"/>
      <c r="Q24" s="242"/>
      <c r="R24" s="242"/>
      <c r="S24" s="243"/>
      <c r="T24" s="243"/>
      <c r="U24" s="243"/>
      <c r="V24" s="243"/>
      <c r="W24" s="243"/>
      <c r="X24" s="243"/>
      <c r="Y24" s="243"/>
      <c r="Z24" s="40"/>
    </row>
    <row r="25" spans="1:26" x14ac:dyDescent="0.25">
      <c r="A25" s="40"/>
      <c r="B25" s="451" t="s">
        <v>192</v>
      </c>
      <c r="C25" s="452"/>
      <c r="D25" s="242"/>
      <c r="E25" s="242"/>
      <c r="F25" s="243"/>
      <c r="G25" s="243"/>
      <c r="H25" s="243"/>
      <c r="I25" s="243"/>
      <c r="J25" s="243"/>
      <c r="K25" s="243"/>
      <c r="L25" s="243"/>
      <c r="M25" s="244"/>
      <c r="N25" s="236"/>
      <c r="O25" s="451" t="s">
        <v>192</v>
      </c>
      <c r="P25" s="452"/>
      <c r="Q25" s="242"/>
      <c r="R25" s="242"/>
      <c r="S25" s="243"/>
      <c r="T25" s="243"/>
      <c r="U25" s="243"/>
      <c r="V25" s="243"/>
      <c r="W25" s="243"/>
      <c r="X25" s="243"/>
      <c r="Y25" s="243"/>
      <c r="Z25" s="40"/>
    </row>
    <row r="26" spans="1:26" x14ac:dyDescent="0.25">
      <c r="A26" s="241"/>
      <c r="B26" s="248" t="s">
        <v>211</v>
      </c>
      <c r="C26" s="224">
        <f>'Projection Worksheet Year 1'!$Q$46</f>
        <v>0</v>
      </c>
      <c r="D26" s="241"/>
      <c r="E26" s="243"/>
      <c r="F26" s="243"/>
      <c r="G26" s="243"/>
      <c r="H26" s="243"/>
      <c r="I26" s="243"/>
      <c r="J26" s="243"/>
      <c r="K26" s="243"/>
      <c r="L26" s="243"/>
      <c r="M26" s="244"/>
      <c r="N26" s="236"/>
      <c r="O26" s="248" t="s">
        <v>211</v>
      </c>
      <c r="P26" s="232"/>
      <c r="Q26" s="241"/>
      <c r="R26" s="243"/>
      <c r="S26" s="243"/>
      <c r="T26" s="243"/>
      <c r="U26" s="243"/>
      <c r="V26" s="243"/>
      <c r="W26" s="243"/>
      <c r="X26" s="243"/>
      <c r="Y26" s="243"/>
      <c r="Z26" s="40"/>
    </row>
    <row r="27" spans="1:26" x14ac:dyDescent="0.25">
      <c r="A27" s="40"/>
      <c r="B27" s="248" t="s">
        <v>193</v>
      </c>
      <c r="C27" s="224" t="e">
        <f>C26/D21</f>
        <v>#DIV/0!</v>
      </c>
      <c r="D27" s="242"/>
      <c r="E27" s="243"/>
      <c r="F27" s="243"/>
      <c r="G27" s="243"/>
      <c r="H27" s="243"/>
      <c r="I27" s="243"/>
      <c r="J27" s="243"/>
      <c r="K27" s="243"/>
      <c r="L27" s="243"/>
      <c r="M27" s="244"/>
      <c r="N27" s="236"/>
      <c r="O27" s="248" t="s">
        <v>193</v>
      </c>
      <c r="P27" s="224" t="e">
        <f>P26/Q21</f>
        <v>#DIV/0!</v>
      </c>
      <c r="Q27" s="242"/>
      <c r="R27" s="243"/>
      <c r="S27" s="243"/>
      <c r="T27" s="243"/>
      <c r="U27" s="243"/>
      <c r="V27" s="243"/>
      <c r="W27" s="243"/>
      <c r="X27" s="243"/>
      <c r="Y27" s="243"/>
      <c r="Z27" s="40"/>
    </row>
    <row r="28" spans="1:26" ht="13.8" thickBot="1" x14ac:dyDescent="0.3">
      <c r="A28" s="40"/>
      <c r="B28" s="275" t="s">
        <v>194</v>
      </c>
      <c r="C28" s="225" t="e">
        <f>C26/E21</f>
        <v>#DIV/0!</v>
      </c>
      <c r="D28" s="242"/>
      <c r="E28" s="243"/>
      <c r="F28" s="243"/>
      <c r="G28" s="243"/>
      <c r="H28" s="243"/>
      <c r="I28" s="243"/>
      <c r="J28" s="243"/>
      <c r="K28" s="243"/>
      <c r="L28" s="243"/>
      <c r="M28" s="244"/>
      <c r="N28" s="236"/>
      <c r="O28" s="275" t="s">
        <v>194</v>
      </c>
      <c r="P28" s="225" t="e">
        <f>P26/R21</f>
        <v>#DIV/0!</v>
      </c>
      <c r="Q28" s="242"/>
      <c r="R28" s="243"/>
      <c r="S28" s="243"/>
      <c r="T28" s="243"/>
      <c r="U28" s="243"/>
      <c r="V28" s="243"/>
      <c r="W28" s="243"/>
      <c r="X28" s="243"/>
      <c r="Y28" s="243"/>
      <c r="Z28" s="40"/>
    </row>
    <row r="29" spans="1:26" x14ac:dyDescent="0.25">
      <c r="A29" s="40"/>
      <c r="B29" s="273"/>
      <c r="C29" s="274"/>
      <c r="D29" s="242"/>
      <c r="E29" s="243"/>
      <c r="F29" s="243"/>
      <c r="G29" s="243"/>
      <c r="H29" s="243"/>
      <c r="I29" s="243"/>
      <c r="J29" s="243"/>
      <c r="K29" s="243"/>
      <c r="L29" s="243"/>
      <c r="M29" s="244"/>
      <c r="N29" s="236"/>
      <c r="O29" s="273"/>
      <c r="P29" s="274"/>
      <c r="Q29" s="242"/>
      <c r="R29" s="243"/>
      <c r="S29" s="243"/>
      <c r="T29" s="243"/>
      <c r="U29" s="243"/>
      <c r="V29" s="243"/>
      <c r="W29" s="243"/>
      <c r="X29" s="243"/>
      <c r="Y29" s="243"/>
      <c r="Z29" s="40"/>
    </row>
    <row r="30" spans="1:26" x14ac:dyDescent="0.25">
      <c r="A30" s="40"/>
      <c r="B30" s="273"/>
      <c r="C30" s="274"/>
      <c r="D30" s="242"/>
      <c r="E30" s="243"/>
      <c r="F30" s="243"/>
      <c r="G30" s="243"/>
      <c r="H30" s="243"/>
      <c r="I30" s="243"/>
      <c r="J30" s="243"/>
      <c r="K30" s="243"/>
      <c r="L30" s="243"/>
      <c r="M30" s="244"/>
      <c r="N30" s="236"/>
      <c r="O30" s="273"/>
      <c r="P30" s="274"/>
      <c r="Q30" s="242"/>
      <c r="R30" s="243"/>
      <c r="S30" s="243"/>
      <c r="T30" s="243"/>
      <c r="U30" s="243"/>
      <c r="V30" s="243"/>
      <c r="W30" s="243"/>
      <c r="X30" s="243"/>
      <c r="Y30" s="243"/>
      <c r="Z30" s="40"/>
    </row>
    <row r="31" spans="1:26" ht="13.8" thickBot="1" x14ac:dyDescent="0.3">
      <c r="A31" s="40"/>
      <c r="B31" s="273"/>
      <c r="C31" s="274"/>
      <c r="D31" s="242"/>
      <c r="E31" s="243"/>
      <c r="F31" s="243"/>
      <c r="G31" s="243"/>
      <c r="H31" s="243"/>
      <c r="I31" s="243"/>
      <c r="J31" s="243"/>
      <c r="K31" s="243"/>
      <c r="L31" s="243"/>
      <c r="M31" s="244"/>
      <c r="N31" s="236"/>
      <c r="O31" s="273"/>
      <c r="P31" s="274"/>
      <c r="Q31" s="242"/>
      <c r="R31" s="243"/>
      <c r="S31" s="243"/>
      <c r="T31" s="243"/>
      <c r="U31" s="243"/>
      <c r="V31" s="243"/>
      <c r="W31" s="243"/>
      <c r="X31" s="243"/>
      <c r="Y31" s="243"/>
      <c r="Z31" s="40"/>
    </row>
    <row r="32" spans="1:26" x14ac:dyDescent="0.25">
      <c r="A32" s="40"/>
      <c r="B32" s="451" t="s">
        <v>95</v>
      </c>
      <c r="C32" s="452"/>
      <c r="D32" s="242"/>
      <c r="E32" s="243"/>
      <c r="F32" s="243"/>
      <c r="G32" s="243"/>
      <c r="H32" s="243"/>
      <c r="I32" s="243"/>
      <c r="J32" s="243"/>
      <c r="K32" s="243"/>
      <c r="L32" s="243"/>
      <c r="M32" s="244"/>
      <c r="N32" s="236"/>
      <c r="O32" s="451" t="s">
        <v>95</v>
      </c>
      <c r="P32" s="452"/>
      <c r="Q32" s="242"/>
      <c r="R32" s="243"/>
      <c r="S32" s="243"/>
      <c r="T32" s="243"/>
      <c r="U32" s="243"/>
      <c r="V32" s="243"/>
      <c r="W32" s="243"/>
      <c r="X32" s="243"/>
      <c r="Y32" s="243"/>
      <c r="Z32" s="40"/>
    </row>
    <row r="33" spans="1:26" x14ac:dyDescent="0.25">
      <c r="A33" s="40"/>
      <c r="B33" s="248" t="s">
        <v>150</v>
      </c>
      <c r="C33" s="224">
        <f>'Projection Worksheet Year 1'!$Q$48</f>
        <v>0</v>
      </c>
      <c r="D33" s="242"/>
      <c r="E33" s="243"/>
      <c r="F33" s="243"/>
      <c r="G33" s="243"/>
      <c r="H33" s="243"/>
      <c r="I33" s="243"/>
      <c r="J33" s="243"/>
      <c r="K33" s="243"/>
      <c r="L33" s="243"/>
      <c r="M33" s="244"/>
      <c r="N33" s="236"/>
      <c r="O33" s="248" t="s">
        <v>150</v>
      </c>
      <c r="P33" s="232"/>
      <c r="Q33" s="242"/>
      <c r="R33" s="243"/>
      <c r="S33" s="243"/>
      <c r="T33" s="243"/>
      <c r="U33" s="243"/>
      <c r="V33" s="243"/>
      <c r="W33" s="243"/>
      <c r="X33" s="243"/>
      <c r="Y33" s="243"/>
      <c r="Z33" s="40"/>
    </row>
    <row r="34" spans="1:26" x14ac:dyDescent="0.25">
      <c r="A34" s="40"/>
      <c r="B34" s="248" t="s">
        <v>195</v>
      </c>
      <c r="C34" s="224">
        <f>'Projection Worksheet Year 1'!$Q$58</f>
        <v>0</v>
      </c>
      <c r="D34" s="242"/>
      <c r="E34" s="243"/>
      <c r="F34" s="243"/>
      <c r="G34" s="243"/>
      <c r="H34" s="243"/>
      <c r="I34" s="243"/>
      <c r="J34" s="243"/>
      <c r="K34" s="243"/>
      <c r="L34" s="243"/>
      <c r="M34" s="244"/>
      <c r="N34" s="236"/>
      <c r="O34" s="248" t="s">
        <v>195</v>
      </c>
      <c r="P34" s="232"/>
      <c r="Q34" s="242"/>
      <c r="R34" s="243"/>
      <c r="S34" s="243"/>
      <c r="T34" s="243"/>
      <c r="U34" s="243"/>
      <c r="V34" s="243"/>
      <c r="W34" s="243"/>
      <c r="X34" s="243"/>
      <c r="Y34" s="243"/>
      <c r="Z34" s="40"/>
    </row>
    <row r="35" spans="1:26" x14ac:dyDescent="0.25">
      <c r="A35" s="40"/>
      <c r="B35" s="248" t="s">
        <v>135</v>
      </c>
      <c r="C35" s="224">
        <f>'Projection Worksheet Year 1'!$Q$69</f>
        <v>0</v>
      </c>
      <c r="D35" s="242"/>
      <c r="E35" s="243"/>
      <c r="F35" s="243"/>
      <c r="G35" s="243"/>
      <c r="H35" s="243"/>
      <c r="I35" s="243"/>
      <c r="J35" s="243"/>
      <c r="K35" s="243"/>
      <c r="L35" s="243"/>
      <c r="M35" s="244"/>
      <c r="N35" s="236"/>
      <c r="O35" s="248" t="s">
        <v>135</v>
      </c>
      <c r="P35" s="232"/>
      <c r="Q35" s="242"/>
      <c r="R35" s="243"/>
      <c r="S35" s="243"/>
      <c r="T35" s="243"/>
      <c r="U35" s="243"/>
      <c r="V35" s="243"/>
      <c r="W35" s="243"/>
      <c r="X35" s="243"/>
      <c r="Y35" s="243"/>
      <c r="Z35" s="40"/>
    </row>
    <row r="36" spans="1:26" x14ac:dyDescent="0.25">
      <c r="A36" s="40"/>
      <c r="B36" s="248" t="s">
        <v>10</v>
      </c>
      <c r="C36" s="224">
        <f>'Projection Worksheet Year 1'!$Q$91</f>
        <v>0</v>
      </c>
      <c r="D36" s="242"/>
      <c r="E36" s="243"/>
      <c r="F36" s="243"/>
      <c r="G36" s="243"/>
      <c r="H36" s="243"/>
      <c r="I36" s="243"/>
      <c r="J36" s="243"/>
      <c r="K36" s="243"/>
      <c r="L36" s="243"/>
      <c r="M36" s="244"/>
      <c r="N36" s="236"/>
      <c r="O36" s="248" t="s">
        <v>10</v>
      </c>
      <c r="P36" s="232"/>
      <c r="Q36" s="242"/>
      <c r="R36" s="243"/>
      <c r="S36" s="243"/>
      <c r="T36" s="243"/>
      <c r="U36" s="243"/>
      <c r="V36" s="243"/>
      <c r="W36" s="243"/>
      <c r="X36" s="243"/>
      <c r="Y36" s="243"/>
      <c r="Z36" s="40"/>
    </row>
    <row r="37" spans="1:26" x14ac:dyDescent="0.25">
      <c r="A37" s="40"/>
      <c r="B37" s="248" t="s">
        <v>196</v>
      </c>
      <c r="C37" s="224">
        <f>'Projection Worksheet Year 1'!$Q$97</f>
        <v>0</v>
      </c>
      <c r="D37" s="242"/>
      <c r="E37" s="243"/>
      <c r="F37" s="243"/>
      <c r="G37" s="243"/>
      <c r="H37" s="243"/>
      <c r="I37" s="243"/>
      <c r="J37" s="243"/>
      <c r="K37" s="243"/>
      <c r="L37" s="243"/>
      <c r="M37" s="244"/>
      <c r="N37" s="236"/>
      <c r="O37" s="248" t="s">
        <v>196</v>
      </c>
      <c r="P37" s="232"/>
      <c r="Q37" s="242"/>
      <c r="R37" s="243"/>
      <c r="S37" s="243"/>
      <c r="T37" s="243"/>
      <c r="U37" s="243"/>
      <c r="V37" s="243"/>
      <c r="W37" s="243"/>
      <c r="X37" s="243"/>
      <c r="Y37" s="243"/>
      <c r="Z37" s="40"/>
    </row>
    <row r="38" spans="1:26" ht="13.8" thickBot="1" x14ac:dyDescent="0.3">
      <c r="A38" s="40"/>
      <c r="B38" s="276" t="s">
        <v>4</v>
      </c>
      <c r="C38" s="277">
        <f>SUM(C33:C37)</f>
        <v>0</v>
      </c>
      <c r="D38" s="242"/>
      <c r="E38" s="243"/>
      <c r="F38" s="243"/>
      <c r="G38" s="243"/>
      <c r="H38" s="243"/>
      <c r="I38" s="243"/>
      <c r="J38" s="243"/>
      <c r="K38" s="243"/>
      <c r="L38" s="243"/>
      <c r="M38" s="244"/>
      <c r="N38" s="236"/>
      <c r="O38" s="276" t="s">
        <v>4</v>
      </c>
      <c r="P38" s="277">
        <f>SUM(P33:P37)</f>
        <v>0</v>
      </c>
      <c r="Q38" s="242"/>
      <c r="R38" s="243"/>
      <c r="S38" s="243"/>
      <c r="T38" s="243"/>
      <c r="U38" s="243"/>
      <c r="V38" s="243"/>
      <c r="W38" s="243"/>
      <c r="X38" s="243"/>
      <c r="Y38" s="243"/>
      <c r="Z38" s="40"/>
    </row>
    <row r="39" spans="1:26" x14ac:dyDescent="0.25">
      <c r="A39" s="244"/>
      <c r="B39" s="273"/>
      <c r="C39" s="274"/>
      <c r="D39" s="244"/>
      <c r="E39" s="244"/>
      <c r="F39" s="243"/>
      <c r="G39" s="243"/>
      <c r="H39" s="243"/>
      <c r="I39" s="243"/>
      <c r="J39" s="243"/>
      <c r="K39" s="243"/>
      <c r="L39" s="243"/>
      <c r="M39" s="40"/>
      <c r="N39" s="236"/>
      <c r="O39" s="273"/>
      <c r="P39" s="274"/>
      <c r="Q39" s="244"/>
      <c r="R39" s="244"/>
      <c r="S39" s="243"/>
      <c r="T39" s="243"/>
      <c r="U39" s="243"/>
      <c r="V39" s="243"/>
      <c r="W39" s="243"/>
      <c r="X39" s="243"/>
      <c r="Y39" s="243"/>
      <c r="Z39" s="40"/>
    </row>
    <row r="40" spans="1:26" x14ac:dyDescent="0.25">
      <c r="A40" s="40"/>
      <c r="B40" s="273"/>
      <c r="C40" s="274"/>
      <c r="D40" s="40"/>
      <c r="E40" s="40"/>
      <c r="F40" s="243"/>
      <c r="G40" s="243"/>
      <c r="H40" s="243"/>
      <c r="I40" s="243"/>
      <c r="J40" s="243"/>
      <c r="K40" s="243"/>
      <c r="L40" s="243"/>
      <c r="M40" s="40"/>
      <c r="N40" s="236"/>
      <c r="O40" s="273"/>
      <c r="P40" s="274"/>
      <c r="Q40" s="40"/>
      <c r="R40" s="40"/>
      <c r="S40" s="243"/>
      <c r="T40" s="243"/>
      <c r="U40" s="243"/>
      <c r="V40" s="243"/>
      <c r="W40" s="243"/>
      <c r="X40" s="243"/>
      <c r="Y40" s="243"/>
      <c r="Z40" s="40"/>
    </row>
    <row r="41" spans="1:26" ht="13.8" thickBot="1" x14ac:dyDescent="0.3">
      <c r="A41" s="40"/>
      <c r="B41" s="273"/>
      <c r="C41" s="274"/>
      <c r="D41" s="40"/>
      <c r="E41" s="40"/>
      <c r="F41" s="243"/>
      <c r="G41" s="243"/>
      <c r="H41" s="243"/>
      <c r="I41" s="243"/>
      <c r="J41" s="243"/>
      <c r="K41" s="243"/>
      <c r="L41" s="243"/>
      <c r="M41" s="40"/>
      <c r="N41" s="236"/>
      <c r="O41" s="273"/>
      <c r="P41" s="274"/>
      <c r="Q41" s="40"/>
      <c r="R41" s="40"/>
      <c r="S41" s="243"/>
      <c r="T41" s="243"/>
      <c r="U41" s="243"/>
      <c r="V41" s="243"/>
      <c r="W41" s="243"/>
      <c r="X41" s="243"/>
      <c r="Y41" s="243"/>
      <c r="Z41" s="40"/>
    </row>
    <row r="42" spans="1:26" x14ac:dyDescent="0.25">
      <c r="A42" s="40"/>
      <c r="B42" s="449" t="s">
        <v>92</v>
      </c>
      <c r="C42" s="450"/>
      <c r="D42" s="40"/>
      <c r="E42" s="40"/>
      <c r="F42" s="243"/>
      <c r="G42" s="243"/>
      <c r="H42" s="243"/>
      <c r="I42" s="243"/>
      <c r="J42" s="243"/>
      <c r="K42" s="243"/>
      <c r="L42" s="243"/>
      <c r="M42" s="40"/>
      <c r="N42" s="236"/>
      <c r="O42" s="449" t="s">
        <v>92</v>
      </c>
      <c r="P42" s="450"/>
      <c r="Q42" s="40"/>
      <c r="R42" s="40"/>
      <c r="S42" s="243"/>
      <c r="T42" s="243"/>
      <c r="U42" s="243"/>
      <c r="V42" s="243"/>
      <c r="W42" s="243"/>
      <c r="X42" s="243"/>
      <c r="Y42" s="243"/>
      <c r="Z42" s="40"/>
    </row>
    <row r="43" spans="1:26" x14ac:dyDescent="0.25">
      <c r="A43" s="40"/>
      <c r="B43" s="248" t="s">
        <v>197</v>
      </c>
      <c r="C43" s="278" t="e">
        <f>C38/(C20-C27)</f>
        <v>#VALUE!</v>
      </c>
      <c r="D43" s="40"/>
      <c r="E43" s="40"/>
      <c r="F43" s="40"/>
      <c r="G43" s="40"/>
      <c r="H43" s="40"/>
      <c r="I43" s="40"/>
      <c r="J43" s="40"/>
      <c r="K43" s="40"/>
      <c r="L43" s="40"/>
      <c r="M43" s="40"/>
      <c r="N43" s="236"/>
      <c r="O43" s="248" t="s">
        <v>197</v>
      </c>
      <c r="P43" s="278" t="e">
        <f>P38/(P20-P27)</f>
        <v>#VALUE!</v>
      </c>
      <c r="Q43" s="40"/>
      <c r="R43" s="40"/>
      <c r="S43" s="40"/>
      <c r="T43" s="40"/>
      <c r="U43" s="40"/>
      <c r="V43" s="40"/>
      <c r="W43" s="40"/>
      <c r="X43" s="40"/>
      <c r="Y43" s="40"/>
      <c r="Z43" s="40"/>
    </row>
    <row r="44" spans="1:26" ht="13.8" thickBot="1" x14ac:dyDescent="0.3">
      <c r="A44" s="40"/>
      <c r="B44" s="275" t="s">
        <v>96</v>
      </c>
      <c r="C44" s="279" t="e">
        <f>C38/(1-C28)</f>
        <v>#DIV/0!</v>
      </c>
      <c r="D44" s="40"/>
      <c r="E44" s="40"/>
      <c r="F44" s="40"/>
      <c r="G44" s="40"/>
      <c r="H44" s="40"/>
      <c r="I44" s="40"/>
      <c r="J44" s="40"/>
      <c r="K44" s="40"/>
      <c r="L44" s="40"/>
      <c r="M44" s="40"/>
      <c r="N44" s="236"/>
      <c r="O44" s="275" t="s">
        <v>96</v>
      </c>
      <c r="P44" s="279" t="e">
        <f>P38/(1-P28)</f>
        <v>#DIV/0!</v>
      </c>
      <c r="Q44" s="40"/>
      <c r="R44" s="40"/>
      <c r="S44" s="40"/>
      <c r="T44" s="40"/>
      <c r="U44" s="40"/>
      <c r="V44" s="40"/>
      <c r="W44" s="40"/>
      <c r="X44" s="40"/>
      <c r="Y44" s="40"/>
      <c r="Z44" s="40"/>
    </row>
    <row r="45" spans="1:26" x14ac:dyDescent="0.25">
      <c r="A45" s="40"/>
      <c r="B45" s="40"/>
      <c r="C45" s="40"/>
      <c r="D45" s="40"/>
      <c r="E45" s="40"/>
      <c r="F45" s="40"/>
      <c r="G45" s="40"/>
      <c r="H45" s="40"/>
      <c r="I45" s="40"/>
      <c r="J45" s="40"/>
      <c r="K45" s="40"/>
      <c r="L45" s="40"/>
      <c r="M45" s="40"/>
      <c r="N45" s="236"/>
      <c r="O45" s="40"/>
      <c r="P45" s="40"/>
      <c r="Q45" s="40"/>
      <c r="R45" s="40"/>
      <c r="S45" s="40"/>
      <c r="T45" s="40"/>
      <c r="U45" s="40"/>
      <c r="V45" s="40"/>
      <c r="W45" s="40"/>
      <c r="X45" s="40"/>
      <c r="Y45" s="40"/>
      <c r="Z45" s="40"/>
    </row>
    <row r="46" spans="1:26" x14ac:dyDescent="0.25">
      <c r="A46" s="40"/>
      <c r="B46" s="40"/>
      <c r="C46" s="40"/>
      <c r="D46" s="40"/>
      <c r="E46" s="40"/>
      <c r="F46" s="40"/>
      <c r="G46" s="40"/>
      <c r="H46" s="40"/>
      <c r="I46" s="40"/>
      <c r="J46" s="40"/>
      <c r="K46" s="40"/>
      <c r="L46" s="40"/>
      <c r="M46" s="40"/>
      <c r="N46" s="236"/>
      <c r="O46" s="40"/>
      <c r="P46" s="40"/>
      <c r="Q46" s="40"/>
      <c r="R46" s="40"/>
      <c r="S46" s="40"/>
      <c r="T46" s="40"/>
      <c r="U46" s="40"/>
      <c r="V46" s="40"/>
      <c r="W46" s="40"/>
      <c r="X46" s="40"/>
      <c r="Y46" s="40"/>
      <c r="Z46" s="40"/>
    </row>
    <row r="47" spans="1:26" x14ac:dyDescent="0.25">
      <c r="A47" s="40"/>
      <c r="B47" s="40"/>
      <c r="C47" s="40"/>
      <c r="D47" s="40"/>
      <c r="E47" s="40"/>
      <c r="F47" s="40"/>
      <c r="G47" s="40"/>
      <c r="H47" s="40"/>
      <c r="I47" s="40"/>
      <c r="J47" s="40"/>
      <c r="K47" s="40"/>
      <c r="L47" s="40"/>
      <c r="M47" s="40"/>
      <c r="N47" s="236"/>
      <c r="O47" s="40"/>
      <c r="P47" s="40"/>
      <c r="Q47" s="40"/>
      <c r="R47" s="40"/>
      <c r="S47" s="40"/>
      <c r="T47" s="40"/>
      <c r="U47" s="40"/>
      <c r="V47" s="40"/>
      <c r="W47" s="40"/>
      <c r="X47" s="40"/>
      <c r="Y47" s="40"/>
      <c r="Z47" s="40"/>
    </row>
    <row r="48" spans="1:26" x14ac:dyDescent="0.25">
      <c r="A48" s="40"/>
      <c r="B48" s="40"/>
      <c r="C48" s="40"/>
      <c r="D48" s="40"/>
      <c r="E48" s="40"/>
      <c r="F48" s="40"/>
      <c r="G48" s="40"/>
      <c r="H48" s="40"/>
      <c r="I48" s="40"/>
      <c r="J48" s="40"/>
      <c r="K48" s="40"/>
      <c r="L48" s="40"/>
      <c r="M48" s="40"/>
      <c r="N48" s="236"/>
      <c r="O48" s="40"/>
      <c r="P48" s="40"/>
      <c r="Q48" s="40"/>
      <c r="R48" s="40"/>
      <c r="S48" s="40"/>
      <c r="T48" s="40"/>
      <c r="U48" s="40"/>
      <c r="V48" s="40"/>
      <c r="W48" s="40"/>
      <c r="X48" s="40"/>
      <c r="Y48" s="40"/>
      <c r="Z48" s="40"/>
    </row>
    <row r="49" spans="1:26" x14ac:dyDescent="0.25">
      <c r="A49" s="40"/>
      <c r="B49" s="40"/>
      <c r="C49" s="40"/>
      <c r="D49" s="40"/>
      <c r="E49" s="40"/>
      <c r="F49" s="40"/>
      <c r="G49" s="40"/>
      <c r="H49" s="40"/>
      <c r="I49" s="40"/>
      <c r="J49" s="40"/>
      <c r="K49" s="40"/>
      <c r="L49" s="40"/>
      <c r="M49" s="40"/>
      <c r="N49" s="236"/>
      <c r="O49" s="40"/>
      <c r="P49" s="40"/>
      <c r="Q49" s="40"/>
      <c r="R49" s="40"/>
      <c r="S49" s="40"/>
      <c r="T49" s="40"/>
      <c r="U49" s="40"/>
      <c r="V49" s="40"/>
      <c r="W49" s="40"/>
      <c r="X49" s="40"/>
      <c r="Y49" s="40"/>
      <c r="Z49" s="40"/>
    </row>
    <row r="50" spans="1:26" x14ac:dyDescent="0.25">
      <c r="A50" s="33"/>
      <c r="B50" s="33"/>
      <c r="C50" s="33"/>
      <c r="D50" s="33"/>
      <c r="E50" s="33"/>
      <c r="F50" s="33"/>
      <c r="G50" s="33"/>
      <c r="H50" s="33"/>
      <c r="I50" s="33"/>
      <c r="J50" s="33"/>
      <c r="K50" s="33"/>
      <c r="L50" s="33"/>
      <c r="M50" s="33"/>
      <c r="N50" s="231"/>
      <c r="O50" s="231"/>
      <c r="P50" s="231"/>
      <c r="Q50" s="234"/>
      <c r="R50" s="231"/>
      <c r="S50" s="231"/>
      <c r="T50" s="231"/>
      <c r="U50" s="231"/>
      <c r="V50" s="231"/>
      <c r="W50" s="227"/>
      <c r="X50" s="227"/>
    </row>
    <row r="51" spans="1:26" x14ac:dyDescent="0.25">
      <c r="A51" s="33"/>
      <c r="B51" s="33"/>
      <c r="C51" s="33"/>
      <c r="D51" s="33"/>
      <c r="E51" s="33"/>
      <c r="F51" s="33"/>
      <c r="G51" s="33"/>
      <c r="H51" s="33"/>
      <c r="I51" s="33"/>
      <c r="J51" s="33"/>
      <c r="K51" s="33"/>
      <c r="L51" s="33"/>
      <c r="M51" s="33"/>
      <c r="N51" s="231"/>
      <c r="O51" s="231"/>
      <c r="P51" s="231"/>
      <c r="Q51" s="231"/>
      <c r="R51" s="231"/>
      <c r="S51" s="231"/>
      <c r="T51" s="231"/>
      <c r="U51" s="231"/>
      <c r="V51" s="231"/>
      <c r="W51" s="227"/>
      <c r="X51" s="227"/>
    </row>
    <row r="52" spans="1:26" x14ac:dyDescent="0.25">
      <c r="A52" s="33"/>
      <c r="B52" s="33"/>
      <c r="C52" s="33"/>
      <c r="D52" s="33"/>
      <c r="E52" s="33"/>
      <c r="F52" s="33"/>
      <c r="G52" s="33"/>
      <c r="H52" s="33"/>
      <c r="I52" s="33"/>
      <c r="J52" s="33"/>
      <c r="K52" s="33"/>
      <c r="L52" s="33"/>
      <c r="M52" s="33"/>
      <c r="N52" s="231"/>
      <c r="O52" s="231"/>
      <c r="P52" s="231"/>
      <c r="Q52" s="231"/>
      <c r="R52" s="231"/>
      <c r="S52" s="231"/>
      <c r="T52" s="231"/>
      <c r="U52" s="231"/>
      <c r="V52" s="231"/>
      <c r="W52" s="227"/>
      <c r="X52" s="227"/>
    </row>
    <row r="53" spans="1:26" x14ac:dyDescent="0.25">
      <c r="A53" s="33"/>
      <c r="B53" s="33"/>
      <c r="C53" s="33"/>
      <c r="D53" s="33"/>
      <c r="E53" s="33"/>
      <c r="F53" s="33"/>
      <c r="G53" s="33"/>
      <c r="H53" s="33"/>
      <c r="I53" s="33"/>
      <c r="J53" s="33"/>
      <c r="K53" s="33"/>
      <c r="L53" s="33"/>
      <c r="M53" s="33"/>
      <c r="N53" s="231"/>
      <c r="O53" s="233"/>
      <c r="P53" s="233"/>
      <c r="Q53" s="233"/>
      <c r="R53" s="233"/>
      <c r="S53" s="233"/>
      <c r="T53" s="233"/>
      <c r="U53" s="231"/>
      <c r="V53" s="231"/>
      <c r="W53" s="227"/>
      <c r="X53" s="227"/>
    </row>
    <row r="54" spans="1:26" x14ac:dyDescent="0.25">
      <c r="A54" s="33"/>
      <c r="B54" s="33"/>
      <c r="C54" s="33"/>
      <c r="D54" s="33"/>
      <c r="E54" s="33"/>
      <c r="F54" s="33"/>
      <c r="G54" s="33"/>
      <c r="H54" s="33"/>
      <c r="I54" s="33"/>
      <c r="J54" s="33"/>
      <c r="K54" s="33"/>
      <c r="L54" s="33"/>
      <c r="M54" s="33"/>
      <c r="N54" s="231"/>
      <c r="O54" s="233"/>
      <c r="P54" s="233"/>
      <c r="Q54" s="233"/>
      <c r="R54" s="233"/>
      <c r="S54" s="233"/>
      <c r="T54" s="233"/>
      <c r="U54" s="231"/>
      <c r="V54" s="231"/>
      <c r="W54" s="227"/>
      <c r="X54" s="227"/>
    </row>
    <row r="55" spans="1:26" x14ac:dyDescent="0.25">
      <c r="A55" s="33"/>
      <c r="B55" s="33"/>
      <c r="C55" s="33"/>
      <c r="D55" s="33"/>
      <c r="E55" s="33"/>
      <c r="F55" s="33"/>
      <c r="G55" s="33"/>
      <c r="H55" s="33"/>
      <c r="I55" s="33"/>
      <c r="J55" s="33"/>
      <c r="K55" s="33"/>
      <c r="L55" s="33"/>
      <c r="M55" s="33"/>
      <c r="N55" s="231"/>
      <c r="O55" s="231"/>
      <c r="P55" s="231"/>
      <c r="Q55" s="231"/>
      <c r="R55" s="231"/>
      <c r="S55" s="231"/>
      <c r="T55" s="231"/>
      <c r="U55" s="231"/>
      <c r="V55" s="231"/>
      <c r="W55" s="227"/>
      <c r="X55" s="227"/>
    </row>
    <row r="56" spans="1:26" x14ac:dyDescent="0.25">
      <c r="A56" s="33"/>
      <c r="B56" s="33"/>
      <c r="C56" s="33"/>
      <c r="D56" s="33"/>
      <c r="E56" s="33"/>
      <c r="F56" s="33"/>
      <c r="G56" s="33"/>
      <c r="H56" s="33"/>
      <c r="I56" s="33"/>
      <c r="J56" s="33"/>
      <c r="K56" s="33"/>
      <c r="L56" s="33"/>
      <c r="M56" s="33"/>
      <c r="N56" s="231"/>
      <c r="O56" s="231"/>
      <c r="P56" s="231"/>
      <c r="Q56" s="231"/>
      <c r="R56" s="231"/>
      <c r="S56" s="231"/>
      <c r="T56" s="231"/>
      <c r="U56" s="231"/>
      <c r="V56" s="231"/>
      <c r="W56" s="227"/>
      <c r="X56" s="227"/>
    </row>
    <row r="57" spans="1:26" x14ac:dyDescent="0.25">
      <c r="A57" s="33"/>
      <c r="B57" s="33"/>
      <c r="C57" s="33"/>
      <c r="D57" s="33"/>
      <c r="E57" s="33"/>
      <c r="F57" s="33"/>
      <c r="G57" s="33"/>
      <c r="H57" s="33"/>
      <c r="I57" s="33"/>
      <c r="J57" s="33"/>
      <c r="K57" s="33"/>
      <c r="L57" s="33"/>
      <c r="M57" s="33"/>
      <c r="N57" s="231"/>
      <c r="O57" s="231"/>
      <c r="P57" s="231"/>
      <c r="Q57" s="231"/>
      <c r="R57" s="231"/>
      <c r="S57" s="231"/>
      <c r="T57" s="231"/>
      <c r="U57" s="231"/>
      <c r="V57" s="231"/>
      <c r="W57" s="227"/>
      <c r="X57" s="227"/>
    </row>
    <row r="58" spans="1:26" x14ac:dyDescent="0.25">
      <c r="A58" s="33"/>
      <c r="B58" s="33"/>
      <c r="C58" s="33"/>
      <c r="D58" s="33"/>
      <c r="E58" s="33"/>
      <c r="F58" s="33"/>
      <c r="G58" s="33"/>
      <c r="H58" s="33"/>
      <c r="I58" s="33"/>
      <c r="J58" s="33"/>
      <c r="K58" s="33"/>
      <c r="L58" s="33"/>
      <c r="M58" s="33"/>
      <c r="N58" s="231"/>
      <c r="O58" s="231"/>
      <c r="P58" s="231"/>
      <c r="Q58" s="231"/>
      <c r="R58" s="231"/>
      <c r="S58" s="231"/>
      <c r="T58" s="231"/>
      <c r="U58" s="231"/>
      <c r="V58" s="231"/>
      <c r="W58" s="227"/>
      <c r="X58" s="227"/>
    </row>
    <row r="59" spans="1:26" x14ac:dyDescent="0.25">
      <c r="A59" s="33"/>
      <c r="B59" s="33"/>
      <c r="C59" s="33"/>
      <c r="D59" s="33"/>
      <c r="E59" s="33"/>
      <c r="F59" s="33"/>
      <c r="G59" s="33"/>
      <c r="H59" s="33"/>
      <c r="I59" s="33"/>
      <c r="J59" s="33"/>
      <c r="K59" s="33"/>
      <c r="L59" s="33"/>
      <c r="M59" s="33"/>
      <c r="N59" s="231"/>
      <c r="O59" s="231"/>
      <c r="P59" s="231"/>
      <c r="Q59" s="231"/>
      <c r="R59" s="231"/>
      <c r="S59" s="231"/>
      <c r="T59" s="231"/>
      <c r="U59" s="231"/>
      <c r="V59" s="231"/>
      <c r="W59" s="227"/>
      <c r="X59" s="227"/>
    </row>
    <row r="60" spans="1:26" x14ac:dyDescent="0.25">
      <c r="A60" s="33"/>
      <c r="B60" s="33"/>
      <c r="C60" s="33"/>
      <c r="D60" s="33"/>
      <c r="E60" s="33"/>
      <c r="F60" s="33"/>
      <c r="G60" s="33"/>
      <c r="H60" s="33"/>
      <c r="I60" s="33"/>
      <c r="J60" s="33"/>
      <c r="K60" s="33"/>
      <c r="L60" s="33"/>
      <c r="M60" s="33"/>
      <c r="N60" s="231"/>
      <c r="O60" s="231"/>
      <c r="P60" s="231"/>
      <c r="Q60" s="231"/>
      <c r="R60" s="231"/>
      <c r="S60" s="231"/>
      <c r="T60" s="231"/>
      <c r="U60" s="231"/>
      <c r="V60" s="231"/>
      <c r="W60" s="227"/>
      <c r="X60" s="227"/>
    </row>
    <row r="61" spans="1:26" x14ac:dyDescent="0.25">
      <c r="A61" s="33"/>
      <c r="B61" s="33"/>
      <c r="C61" s="33"/>
      <c r="D61" s="33"/>
      <c r="E61" s="33"/>
      <c r="F61" s="33"/>
      <c r="G61" s="33"/>
      <c r="H61" s="33"/>
      <c r="I61" s="33"/>
      <c r="J61" s="33"/>
      <c r="K61" s="33"/>
      <c r="L61" s="33"/>
      <c r="M61" s="33"/>
      <c r="N61" s="231"/>
      <c r="O61" s="231"/>
      <c r="P61" s="231"/>
      <c r="Q61" s="231"/>
      <c r="R61" s="231"/>
      <c r="S61" s="231"/>
      <c r="T61" s="231"/>
      <c r="U61" s="231"/>
      <c r="V61" s="231"/>
      <c r="W61" s="227"/>
      <c r="X61" s="227"/>
    </row>
    <row r="62" spans="1:26" x14ac:dyDescent="0.25">
      <c r="A62" s="33"/>
      <c r="B62" s="33"/>
      <c r="C62" s="33"/>
      <c r="D62" s="33"/>
      <c r="E62" s="33"/>
      <c r="F62" s="33"/>
      <c r="G62" s="33"/>
      <c r="H62" s="33"/>
      <c r="I62" s="33"/>
      <c r="J62" s="33"/>
      <c r="K62" s="33"/>
      <c r="L62" s="33"/>
      <c r="M62" s="33"/>
      <c r="N62" s="231"/>
      <c r="O62" s="231"/>
      <c r="P62" s="231"/>
      <c r="Q62" s="231"/>
      <c r="R62" s="231"/>
      <c r="S62" s="231"/>
      <c r="T62" s="231"/>
      <c r="U62" s="231"/>
      <c r="V62" s="231"/>
      <c r="W62" s="227"/>
      <c r="X62" s="227"/>
    </row>
    <row r="63" spans="1:26" x14ac:dyDescent="0.25">
      <c r="A63" s="33"/>
      <c r="B63" s="33"/>
      <c r="C63" s="33"/>
      <c r="D63" s="33"/>
      <c r="E63" s="33"/>
      <c r="F63" s="33"/>
      <c r="G63" s="33"/>
      <c r="H63" s="33"/>
      <c r="I63" s="33"/>
      <c r="J63" s="33"/>
      <c r="K63" s="33"/>
      <c r="L63" s="33"/>
      <c r="M63" s="33"/>
      <c r="N63" s="231"/>
      <c r="O63" s="231"/>
      <c r="P63" s="231"/>
      <c r="Q63" s="231"/>
      <c r="R63" s="231"/>
      <c r="S63" s="231"/>
      <c r="T63" s="231"/>
      <c r="U63" s="231"/>
      <c r="V63" s="231"/>
      <c r="W63" s="227"/>
      <c r="X63" s="227"/>
    </row>
    <row r="64" spans="1:26" x14ac:dyDescent="0.25">
      <c r="N64" s="231"/>
      <c r="O64" s="231"/>
      <c r="P64" s="231"/>
      <c r="Q64" s="231"/>
      <c r="R64" s="231"/>
      <c r="S64" s="231"/>
      <c r="T64" s="231"/>
      <c r="U64" s="231"/>
      <c r="V64" s="231"/>
      <c r="W64" s="227"/>
      <c r="X64" s="227"/>
    </row>
    <row r="65" spans="14:24" x14ac:dyDescent="0.25">
      <c r="N65" s="231"/>
      <c r="O65" s="231"/>
      <c r="P65" s="231"/>
      <c r="Q65" s="231"/>
      <c r="R65" s="231"/>
      <c r="S65" s="231"/>
      <c r="T65" s="231"/>
      <c r="U65" s="231"/>
      <c r="V65" s="231"/>
      <c r="W65" s="227"/>
      <c r="X65" s="227"/>
    </row>
    <row r="66" spans="14:24" x14ac:dyDescent="0.25">
      <c r="N66" s="231"/>
      <c r="O66" s="235"/>
      <c r="P66" s="235"/>
      <c r="Q66" s="235"/>
      <c r="R66" s="235"/>
      <c r="S66" s="235"/>
      <c r="T66" s="235"/>
      <c r="U66" s="231"/>
      <c r="V66" s="231"/>
      <c r="W66" s="227"/>
      <c r="X66" s="227"/>
    </row>
    <row r="67" spans="14:24" x14ac:dyDescent="0.25">
      <c r="N67" s="227"/>
      <c r="O67" s="228"/>
      <c r="P67" s="228"/>
      <c r="Q67" s="228"/>
      <c r="R67" s="228"/>
      <c r="S67" s="228"/>
      <c r="T67" s="228"/>
      <c r="U67" s="228"/>
      <c r="V67" s="227"/>
      <c r="W67" s="227"/>
      <c r="X67" s="227"/>
    </row>
    <row r="68" spans="14:24" x14ac:dyDescent="0.25">
      <c r="N68" s="227"/>
      <c r="O68" s="228"/>
      <c r="P68" s="228"/>
      <c r="Q68" s="228"/>
      <c r="R68" s="228"/>
      <c r="S68" s="228"/>
      <c r="T68" s="228"/>
      <c r="U68" s="228"/>
      <c r="V68" s="227"/>
      <c r="W68" s="227"/>
      <c r="X68" s="227"/>
    </row>
  </sheetData>
  <sheetProtection sheet="1" objects="1" scenarios="1"/>
  <mergeCells count="24">
    <mergeCell ref="O42:P42"/>
    <mergeCell ref="W7:W8"/>
    <mergeCell ref="X7:X8"/>
    <mergeCell ref="Y7:Y8"/>
    <mergeCell ref="O25:P25"/>
    <mergeCell ref="O32:P32"/>
    <mergeCell ref="B42:C42"/>
    <mergeCell ref="B6:E6"/>
    <mergeCell ref="B4:L4"/>
    <mergeCell ref="B25:C25"/>
    <mergeCell ref="B32:C32"/>
    <mergeCell ref="L7:L8"/>
    <mergeCell ref="G6:L6"/>
    <mergeCell ref="G7:G8"/>
    <mergeCell ref="H7:H8"/>
    <mergeCell ref="I7:I8"/>
    <mergeCell ref="J7:J8"/>
    <mergeCell ref="K7:K8"/>
    <mergeCell ref="O4:Y4"/>
    <mergeCell ref="O6:R6"/>
    <mergeCell ref="T6:Y6"/>
    <mergeCell ref="T7:T8"/>
    <mergeCell ref="U7:U8"/>
    <mergeCell ref="V7:V8"/>
  </mergeCells>
  <pageMargins left="0.7" right="0.7" top="0.75" bottom="0.75" header="0.3" footer="0.3"/>
  <pageSetup scale="50" orientation="portrait" horizontalDpi="4294967294" verticalDpi="4294967294" r:id="rId1"/>
  <colBreaks count="1" manualBreakCount="1">
    <brk id="13" max="4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view="pageBreakPreview" zoomScale="130" zoomScaleNormal="100" zoomScaleSheetLayoutView="130" workbookViewId="0">
      <selection activeCell="D29" sqref="D29"/>
    </sheetView>
  </sheetViews>
  <sheetFormatPr defaultRowHeight="13.2" x14ac:dyDescent="0.25"/>
  <cols>
    <col min="1" max="1" width="3" customWidth="1"/>
    <col min="2" max="2" width="50.5546875" bestFit="1" customWidth="1"/>
    <col min="3" max="5" width="10.77734375" customWidth="1"/>
    <col min="6" max="6" width="3" customWidth="1"/>
  </cols>
  <sheetData>
    <row r="1" spans="1:9" s="4" customFormat="1" ht="17.399999999999999" x14ac:dyDescent="0.3">
      <c r="A1" s="281"/>
      <c r="B1" s="96" t="str">
        <f>'Start Up Costs'!$B$1</f>
        <v>Business Name Here</v>
      </c>
      <c r="C1" s="282"/>
      <c r="D1" s="282"/>
      <c r="E1" s="282"/>
      <c r="F1" s="282"/>
      <c r="G1" s="6"/>
      <c r="H1" s="1"/>
      <c r="I1" s="6"/>
    </row>
    <row r="2" spans="1:9" s="2" customFormat="1" ht="13.5" customHeight="1" x14ac:dyDescent="0.25">
      <c r="A2" s="284"/>
      <c r="B2" s="240" t="s">
        <v>236</v>
      </c>
      <c r="C2" s="284"/>
      <c r="D2" s="286"/>
      <c r="E2" s="286"/>
      <c r="F2" s="286"/>
      <c r="G2" s="106"/>
      <c r="H2" s="1"/>
      <c r="I2" s="1"/>
    </row>
    <row r="3" spans="1:9" s="2" customFormat="1" ht="13.5" customHeight="1" thickBot="1" x14ac:dyDescent="0.3">
      <c r="A3" s="284"/>
      <c r="B3" s="240"/>
      <c r="C3" s="284"/>
      <c r="D3" s="286"/>
      <c r="E3" s="286"/>
      <c r="F3" s="286"/>
      <c r="G3" s="106"/>
      <c r="H3" s="1"/>
      <c r="I3" s="1"/>
    </row>
    <row r="4" spans="1:9" ht="13.8" thickBot="1" x14ac:dyDescent="0.3">
      <c r="A4" s="40"/>
      <c r="B4" s="318"/>
      <c r="C4" s="319" t="s">
        <v>69</v>
      </c>
      <c r="D4" s="319" t="s">
        <v>70</v>
      </c>
      <c r="E4" s="320" t="s">
        <v>71</v>
      </c>
      <c r="F4" s="40"/>
    </row>
    <row r="5" spans="1:9" x14ac:dyDescent="0.25">
      <c r="A5" s="40"/>
      <c r="B5" s="290" t="s">
        <v>102</v>
      </c>
      <c r="C5" s="310"/>
      <c r="D5" s="310"/>
      <c r="E5" s="311"/>
      <c r="F5" s="40"/>
    </row>
    <row r="6" spans="1:9" x14ac:dyDescent="0.25">
      <c r="A6" s="40"/>
      <c r="B6" s="248" t="s">
        <v>173</v>
      </c>
      <c r="C6" s="252">
        <f>'Projection Worksheet Year 1'!$Q$31</f>
        <v>0</v>
      </c>
      <c r="D6" s="252">
        <f>'Projection Worksheet Year 2'!$P$31</f>
        <v>0</v>
      </c>
      <c r="E6" s="253">
        <f>'Projection Worksheet Year 3'!$P$31</f>
        <v>0</v>
      </c>
      <c r="F6" s="40"/>
    </row>
    <row r="7" spans="1:9" x14ac:dyDescent="0.25">
      <c r="A7" s="40"/>
      <c r="B7" s="248" t="s">
        <v>174</v>
      </c>
      <c r="C7" s="252">
        <f>-('Projection Worksheet Year 1'!$Q$44)</f>
        <v>0</v>
      </c>
      <c r="D7" s="252">
        <f>-('Projection Worksheet Year 2'!$P$44)</f>
        <v>0</v>
      </c>
      <c r="E7" s="253">
        <f>-('Projection Worksheet Year 3'!$P$44)</f>
        <v>0</v>
      </c>
      <c r="F7" s="40"/>
    </row>
    <row r="8" spans="1:9" x14ac:dyDescent="0.25">
      <c r="A8" s="40"/>
      <c r="B8" s="248" t="s">
        <v>175</v>
      </c>
      <c r="C8" s="252">
        <f>-('Projection Worksheet Year 1'!$Q$45)</f>
        <v>0</v>
      </c>
      <c r="D8" s="252">
        <f>-('Projection Worksheet Year 2'!$P$45)</f>
        <v>0</v>
      </c>
      <c r="E8" s="253">
        <f>-('Projection Worksheet Year 3'!$P$45)</f>
        <v>0</v>
      </c>
      <c r="F8" s="40"/>
    </row>
    <row r="9" spans="1:9" x14ac:dyDescent="0.25">
      <c r="A9" s="40"/>
      <c r="B9" s="248" t="s">
        <v>176</v>
      </c>
      <c r="C9" s="252">
        <f>-('Projection Worksheet Year 1'!$Q$58)</f>
        <v>0</v>
      </c>
      <c r="D9" s="252">
        <f>-('Projection Worksheet Year 2'!$P$58)</f>
        <v>0</v>
      </c>
      <c r="E9" s="253">
        <f>-('Projection Worksheet Year 3'!$P$58)</f>
        <v>0</v>
      </c>
      <c r="F9" s="40"/>
    </row>
    <row r="10" spans="1:9" x14ac:dyDescent="0.25">
      <c r="A10" s="40"/>
      <c r="B10" s="248" t="s">
        <v>177</v>
      </c>
      <c r="C10" s="252">
        <f>-('Projection Worksheet Year 1'!$Q$91)</f>
        <v>0</v>
      </c>
      <c r="D10" s="252">
        <f>-('Projection Worksheet Year 2'!$P$91)</f>
        <v>0</v>
      </c>
      <c r="E10" s="253">
        <f>-('Projection Worksheet Year 3'!$P$91)</f>
        <v>0</v>
      </c>
      <c r="F10" s="40"/>
    </row>
    <row r="11" spans="1:9" x14ac:dyDescent="0.25">
      <c r="A11" s="40"/>
      <c r="B11" s="321" t="s">
        <v>178</v>
      </c>
      <c r="C11" s="322">
        <f>-('Amortization Schedule - Loan 1'!$G$20+'Amortization Schedule - Loan 2'!$G$20)</f>
        <v>0</v>
      </c>
      <c r="D11" s="322">
        <f>-('Amortization Schedule - Loan 1'!$G$33+'Amortization Schedule - Loan 2'!$G$33)</f>
        <v>0</v>
      </c>
      <c r="E11" s="323">
        <f>-('Amortization Schedule - Loan 1'!$G$46+'Amortization Schedule - Loan 2'!$G$46)</f>
        <v>0</v>
      </c>
      <c r="F11" s="40"/>
    </row>
    <row r="12" spans="1:9" x14ac:dyDescent="0.25">
      <c r="A12" s="40"/>
      <c r="B12" s="321" t="s">
        <v>179</v>
      </c>
      <c r="C12" s="322">
        <v>0</v>
      </c>
      <c r="D12" s="322">
        <f>-('Income Tax'!$F$28)</f>
        <v>0</v>
      </c>
      <c r="E12" s="323">
        <f>-('Income Tax'!$H$28)</f>
        <v>0</v>
      </c>
      <c r="F12" s="40"/>
    </row>
    <row r="13" spans="1:9" ht="13.8" thickBot="1" x14ac:dyDescent="0.3">
      <c r="A13" s="40"/>
      <c r="B13" s="276" t="s">
        <v>106</v>
      </c>
      <c r="C13" s="295">
        <f>SUM(C6:C12)</f>
        <v>0</v>
      </c>
      <c r="D13" s="295">
        <f t="shared" ref="D13:E13" si="0">SUM(D6:D12)</f>
        <v>0</v>
      </c>
      <c r="E13" s="266">
        <f t="shared" si="0"/>
        <v>0</v>
      </c>
      <c r="F13" s="40"/>
    </row>
    <row r="14" spans="1:9" x14ac:dyDescent="0.25">
      <c r="A14" s="40"/>
      <c r="B14" s="290" t="s">
        <v>103</v>
      </c>
      <c r="C14" s="310"/>
      <c r="D14" s="310"/>
      <c r="E14" s="311"/>
      <c r="F14" s="40"/>
    </row>
    <row r="15" spans="1:9" x14ac:dyDescent="0.25">
      <c r="A15" s="40"/>
      <c r="B15" s="248" t="s">
        <v>180</v>
      </c>
      <c r="C15" s="252">
        <f>-('Capital Depreciation Schedule'!$C$26)</f>
        <v>0</v>
      </c>
      <c r="D15" s="252">
        <f>-('Capital Depreciation Schedule'!$C$37)</f>
        <v>0</v>
      </c>
      <c r="E15" s="253">
        <f>-('Capital Depreciation Schedule'!$C$48)</f>
        <v>0</v>
      </c>
      <c r="F15" s="40"/>
      <c r="G15" s="102"/>
    </row>
    <row r="16" spans="1:9" ht="13.8" thickBot="1" x14ac:dyDescent="0.3">
      <c r="A16" s="40"/>
      <c r="B16" s="276" t="s">
        <v>105</v>
      </c>
      <c r="C16" s="295">
        <f>SUM(C15:C15)</f>
        <v>0</v>
      </c>
      <c r="D16" s="295">
        <f>SUM(D15:D15)</f>
        <v>0</v>
      </c>
      <c r="E16" s="266">
        <f>SUM(E15:E15)</f>
        <v>0</v>
      </c>
      <c r="F16" s="40"/>
    </row>
    <row r="17" spans="1:6" x14ac:dyDescent="0.25">
      <c r="A17" s="40"/>
      <c r="B17" s="290" t="s">
        <v>104</v>
      </c>
      <c r="C17" s="310"/>
      <c r="D17" s="310"/>
      <c r="E17" s="311"/>
      <c r="F17" s="40"/>
    </row>
    <row r="18" spans="1:6" x14ac:dyDescent="0.25">
      <c r="A18" s="40"/>
      <c r="B18" s="248" t="s">
        <v>182</v>
      </c>
      <c r="C18" s="252">
        <f>SUM('Projection Worksheet Year 1'!Q34:Q36)</f>
        <v>0</v>
      </c>
      <c r="D18" s="252">
        <f>SUM('Projection Worksheet Year 2'!P34:P36)</f>
        <v>0</v>
      </c>
      <c r="E18" s="253">
        <f>SUM('Projection Worksheet Year 3'!P34:P36)</f>
        <v>0</v>
      </c>
      <c r="F18" s="40"/>
    </row>
    <row r="19" spans="1:6" x14ac:dyDescent="0.25">
      <c r="A19" s="40"/>
      <c r="B19" s="248" t="s">
        <v>181</v>
      </c>
      <c r="C19" s="252">
        <f>'Projection Worksheet Year 1'!$Q$33</f>
        <v>0</v>
      </c>
      <c r="D19" s="252">
        <f>'Projection Worksheet Year 2'!$P$33</f>
        <v>0</v>
      </c>
      <c r="E19" s="253">
        <f>'Projection Worksheet Year 3'!$P$33</f>
        <v>0</v>
      </c>
      <c r="F19" s="40"/>
    </row>
    <row r="20" spans="1:6" x14ac:dyDescent="0.25">
      <c r="A20" s="40"/>
      <c r="B20" s="248" t="s">
        <v>254</v>
      </c>
      <c r="C20" s="252">
        <f>SUM('Projection Worksheet Year 1'!Q37:Q39)</f>
        <v>0</v>
      </c>
      <c r="D20" s="252">
        <f>SUM('Projection Worksheet Year 2'!P37:P39)</f>
        <v>0</v>
      </c>
      <c r="E20" s="253">
        <f>SUM('Projection Worksheet Year 3'!P37:P39)</f>
        <v>0</v>
      </c>
      <c r="F20" s="40"/>
    </row>
    <row r="21" spans="1:6" x14ac:dyDescent="0.25">
      <c r="A21" s="40"/>
      <c r="B21" s="248" t="s">
        <v>183</v>
      </c>
      <c r="C21" s="252">
        <f>-('Amortization Schedule - Loan 1'!F20+'Amortization Schedule - Loan 2'!$F$20)</f>
        <v>0</v>
      </c>
      <c r="D21" s="252">
        <f>-('Amortization Schedule - Loan 1'!F33+'Amortization Schedule - Loan 2'!$F$33)</f>
        <v>0</v>
      </c>
      <c r="E21" s="253">
        <f>-('Amortization Schedule - Loan 1'!F46+'Amortization Schedule - Loan 2'!$F$46)</f>
        <v>0</v>
      </c>
      <c r="F21" s="40"/>
    </row>
    <row r="22" spans="1:6" x14ac:dyDescent="0.25">
      <c r="A22" s="40"/>
      <c r="B22" s="321" t="s">
        <v>184</v>
      </c>
      <c r="C22" s="322">
        <f>-('Projection Worksheet Year 1'!$Q$48)</f>
        <v>0</v>
      </c>
      <c r="D22" s="322">
        <f>-('Projection Worksheet Year 2'!$P$48)</f>
        <v>0</v>
      </c>
      <c r="E22" s="323">
        <f>-('Projection Worksheet Year 3'!$P$48)</f>
        <v>0</v>
      </c>
      <c r="F22" s="40"/>
    </row>
    <row r="23" spans="1:6" ht="13.8" thickBot="1" x14ac:dyDescent="0.3">
      <c r="A23" s="40"/>
      <c r="B23" s="276" t="s">
        <v>107</v>
      </c>
      <c r="C23" s="295">
        <f>SUM(C18:C22)</f>
        <v>0</v>
      </c>
      <c r="D23" s="295">
        <f t="shared" ref="D23:E23" si="1">SUM(D18:D22)</f>
        <v>0</v>
      </c>
      <c r="E23" s="266">
        <f t="shared" si="1"/>
        <v>0</v>
      </c>
      <c r="F23" s="40"/>
    </row>
    <row r="24" spans="1:6" x14ac:dyDescent="0.25">
      <c r="A24" s="40"/>
      <c r="B24" s="315" t="s">
        <v>108</v>
      </c>
      <c r="C24" s="324">
        <f>SUM(C13, C16, C23)</f>
        <v>0</v>
      </c>
      <c r="D24" s="324">
        <f>SUM(D13, D16, D23)</f>
        <v>0</v>
      </c>
      <c r="E24" s="325">
        <f>SUM(E13, E16, E23)</f>
        <v>0</v>
      </c>
      <c r="F24" s="40"/>
    </row>
    <row r="25" spans="1:6" x14ac:dyDescent="0.25">
      <c r="A25" s="40"/>
      <c r="B25" s="248" t="s">
        <v>109</v>
      </c>
      <c r="C25" s="326">
        <v>0</v>
      </c>
      <c r="D25" s="326">
        <f>C26</f>
        <v>0</v>
      </c>
      <c r="E25" s="327">
        <f>D26</f>
        <v>0</v>
      </c>
      <c r="F25" s="40"/>
    </row>
    <row r="26" spans="1:6" ht="13.8" thickBot="1" x14ac:dyDescent="0.3">
      <c r="A26" s="40"/>
      <c r="B26" s="276" t="s">
        <v>162</v>
      </c>
      <c r="C26" s="295">
        <f>SUM(C24:C25)</f>
        <v>0</v>
      </c>
      <c r="D26" s="295">
        <f t="shared" ref="D26:E26" si="2">SUM(D24:D25)</f>
        <v>0</v>
      </c>
      <c r="E26" s="266">
        <f t="shared" si="2"/>
        <v>0</v>
      </c>
      <c r="F26" s="40"/>
    </row>
    <row r="27" spans="1:6" x14ac:dyDescent="0.25">
      <c r="A27" s="40"/>
      <c r="B27" s="40"/>
      <c r="C27" s="40"/>
      <c r="D27" s="40"/>
      <c r="E27" s="40"/>
      <c r="F27" s="40"/>
    </row>
    <row r="28" spans="1:6" x14ac:dyDescent="0.25">
      <c r="A28" s="40"/>
      <c r="B28" s="40"/>
      <c r="C28" s="40"/>
      <c r="D28" s="40"/>
      <c r="E28" s="40"/>
      <c r="F28" s="40"/>
    </row>
    <row r="29" spans="1:6" x14ac:dyDescent="0.25">
      <c r="A29" s="40"/>
      <c r="B29" s="40"/>
      <c r="C29" s="40"/>
      <c r="D29" s="40"/>
      <c r="E29" s="40"/>
      <c r="F29" s="40"/>
    </row>
    <row r="30" spans="1:6" x14ac:dyDescent="0.25">
      <c r="A30" s="40"/>
      <c r="B30" s="40"/>
      <c r="C30" s="40"/>
      <c r="D30" s="40"/>
      <c r="E30" s="40"/>
      <c r="F30" s="40"/>
    </row>
  </sheetData>
  <sheetProtection sheet="1" objects="1" scenarios="1"/>
  <pageMargins left="0.7" right="0.7" top="0.75" bottom="0.75" header="0.3" footer="0.3"/>
  <pageSetup orientation="portrait"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5"/>
  <sheetViews>
    <sheetView view="pageBreakPreview" zoomScale="130" zoomScaleNormal="100" zoomScaleSheetLayoutView="130" workbookViewId="0">
      <selection activeCell="L19" sqref="L19"/>
    </sheetView>
  </sheetViews>
  <sheetFormatPr defaultRowHeight="13.2" x14ac:dyDescent="0.25"/>
  <cols>
    <col min="1" max="1" width="3" customWidth="1"/>
    <col min="2" max="2" width="50.5546875" bestFit="1" customWidth="1"/>
    <col min="3" max="5" width="10.77734375" customWidth="1"/>
    <col min="6" max="6" width="3" customWidth="1"/>
  </cols>
  <sheetData>
    <row r="1" spans="1:9" s="4" customFormat="1" ht="17.399999999999999" x14ac:dyDescent="0.3">
      <c r="A1" s="281"/>
      <c r="B1" s="96" t="str">
        <f>'Start Up Costs'!$B$1</f>
        <v>Business Name Here</v>
      </c>
      <c r="C1" s="282"/>
      <c r="D1" s="282"/>
      <c r="E1" s="282"/>
      <c r="F1" s="282"/>
      <c r="G1" s="6"/>
      <c r="H1" s="1"/>
      <c r="I1" s="6"/>
    </row>
    <row r="2" spans="1:9" s="2" customFormat="1" ht="13.5" customHeight="1" x14ac:dyDescent="0.25">
      <c r="A2" s="284"/>
      <c r="B2" s="240" t="s">
        <v>237</v>
      </c>
      <c r="C2" s="42"/>
      <c r="D2" s="285"/>
      <c r="E2" s="286"/>
      <c r="F2" s="286"/>
      <c r="G2" s="106"/>
      <c r="H2" s="1"/>
      <c r="I2" s="1"/>
    </row>
    <row r="3" spans="1:9" s="2" customFormat="1" ht="13.5" customHeight="1" thickBot="1" x14ac:dyDescent="0.3">
      <c r="A3" s="284"/>
      <c r="B3" s="240"/>
      <c r="C3" s="42"/>
      <c r="D3" s="285"/>
      <c r="E3" s="286"/>
      <c r="F3" s="286"/>
      <c r="G3" s="106"/>
      <c r="H3" s="1"/>
      <c r="I3" s="1"/>
    </row>
    <row r="4" spans="1:9" ht="13.8" thickBot="1" x14ac:dyDescent="0.3">
      <c r="A4" s="40"/>
      <c r="B4" s="306"/>
      <c r="C4" s="307" t="s">
        <v>69</v>
      </c>
      <c r="D4" s="307" t="s">
        <v>70</v>
      </c>
      <c r="E4" s="308" t="s">
        <v>71</v>
      </c>
      <c r="F4" s="40"/>
    </row>
    <row r="5" spans="1:9" x14ac:dyDescent="0.25">
      <c r="A5" s="40"/>
      <c r="B5" s="309" t="s">
        <v>110</v>
      </c>
      <c r="C5" s="310"/>
      <c r="D5" s="310"/>
      <c r="E5" s="311"/>
      <c r="F5" s="40"/>
    </row>
    <row r="6" spans="1:9" x14ac:dyDescent="0.25">
      <c r="A6" s="40"/>
      <c r="B6" s="248" t="s">
        <v>111</v>
      </c>
      <c r="C6" s="252">
        <f>'Projection Worksheet Year 1'!$Q$31</f>
        <v>0</v>
      </c>
      <c r="D6" s="252">
        <f>'Projection Worksheet Year 2'!$P$31</f>
        <v>0</v>
      </c>
      <c r="E6" s="253">
        <f>'Projection Worksheet Year 3'!$P$31</f>
        <v>0</v>
      </c>
      <c r="F6" s="40"/>
    </row>
    <row r="7" spans="1:9" x14ac:dyDescent="0.25">
      <c r="A7" s="40"/>
      <c r="B7" s="248" t="s">
        <v>93</v>
      </c>
      <c r="C7" s="252">
        <f>'Projection Worksheet Year 1'!C46+'Projection Worksheet Year 1'!$Q$46</f>
        <v>0</v>
      </c>
      <c r="D7" s="252">
        <f>'Projection Worksheet Year 2'!$P$46</f>
        <v>0</v>
      </c>
      <c r="E7" s="253">
        <f>'Projection Worksheet Year 3'!$P$46</f>
        <v>0</v>
      </c>
      <c r="F7" s="40"/>
    </row>
    <row r="8" spans="1:9" ht="13.8" thickBot="1" x14ac:dyDescent="0.3">
      <c r="A8" s="40"/>
      <c r="B8" s="276" t="s">
        <v>156</v>
      </c>
      <c r="C8" s="295">
        <f>C6-C7</f>
        <v>0</v>
      </c>
      <c r="D8" s="295">
        <f t="shared" ref="D8:E8" si="0">D6-D7</f>
        <v>0</v>
      </c>
      <c r="E8" s="266">
        <f t="shared" si="0"/>
        <v>0</v>
      </c>
      <c r="F8" s="40"/>
    </row>
    <row r="9" spans="1:9" x14ac:dyDescent="0.25">
      <c r="A9" s="40"/>
      <c r="B9" s="309" t="s">
        <v>112</v>
      </c>
      <c r="C9" s="310"/>
      <c r="D9" s="310"/>
      <c r="E9" s="311"/>
      <c r="F9" s="40"/>
    </row>
    <row r="10" spans="1:9" x14ac:dyDescent="0.25">
      <c r="A10" s="40"/>
      <c r="B10" s="248" t="s">
        <v>139</v>
      </c>
      <c r="C10" s="252">
        <f>'Projection Worksheet Year 1'!$Q$58</f>
        <v>0</v>
      </c>
      <c r="D10" s="252">
        <f>'Projection Worksheet Year 2'!$P$58</f>
        <v>0</v>
      </c>
      <c r="E10" s="253">
        <f>'Projection Worksheet Year 3'!$P$58</f>
        <v>0</v>
      </c>
      <c r="F10" s="40"/>
    </row>
    <row r="11" spans="1:9" x14ac:dyDescent="0.25">
      <c r="A11" s="40"/>
      <c r="B11" s="248" t="s">
        <v>10</v>
      </c>
      <c r="C11" s="252">
        <f>'Projection Worksheet Year 1'!$C$91+'Projection Worksheet Year 1'!$Q$91</f>
        <v>0</v>
      </c>
      <c r="D11" s="252">
        <f>'Projection Worksheet Year 2'!$P$91</f>
        <v>0</v>
      </c>
      <c r="E11" s="253">
        <f>'Projection Worksheet Year 3'!$P$91</f>
        <v>0</v>
      </c>
      <c r="F11" s="40"/>
    </row>
    <row r="12" spans="1:9" x14ac:dyDescent="0.25">
      <c r="A12" s="40"/>
      <c r="B12" s="248" t="s">
        <v>113</v>
      </c>
      <c r="C12" s="252">
        <f>'Capital Depreciation Schedule'!$G$49</f>
        <v>0</v>
      </c>
      <c r="D12" s="252">
        <f>'Capital Depreciation Schedule'!$I$49</f>
        <v>0</v>
      </c>
      <c r="E12" s="253">
        <f>'Capital Depreciation Schedule'!$K$49</f>
        <v>0</v>
      </c>
      <c r="F12" s="40"/>
    </row>
    <row r="13" spans="1:9" x14ac:dyDescent="0.25">
      <c r="A13" s="40"/>
      <c r="B13" s="312" t="s">
        <v>114</v>
      </c>
      <c r="C13" s="313">
        <f>SUM(C10:C12)</f>
        <v>0</v>
      </c>
      <c r="D13" s="313">
        <f>SUM(D10:D12)</f>
        <v>0</v>
      </c>
      <c r="E13" s="314">
        <f>SUM(E10:E12)</f>
        <v>0</v>
      </c>
      <c r="F13" s="40"/>
    </row>
    <row r="14" spans="1:9" ht="13.8" thickBot="1" x14ac:dyDescent="0.3">
      <c r="A14" s="244"/>
      <c r="B14" s="276" t="s">
        <v>157</v>
      </c>
      <c r="C14" s="295">
        <f>C8-C13</f>
        <v>0</v>
      </c>
      <c r="D14" s="295">
        <f>D8-D13</f>
        <v>0</v>
      </c>
      <c r="E14" s="266">
        <f>E8-E13</f>
        <v>0</v>
      </c>
      <c r="F14" s="244"/>
      <c r="G14" s="103"/>
    </row>
    <row r="15" spans="1:9" x14ac:dyDescent="0.25">
      <c r="A15" s="40"/>
      <c r="B15" s="309" t="s">
        <v>119</v>
      </c>
      <c r="C15" s="310"/>
      <c r="D15" s="310"/>
      <c r="E15" s="311"/>
      <c r="F15" s="40"/>
    </row>
    <row r="16" spans="1:9" x14ac:dyDescent="0.25">
      <c r="A16" s="40"/>
      <c r="B16" s="248" t="s">
        <v>115</v>
      </c>
      <c r="C16" s="252">
        <f>-('Amortization Schedule - Loan 1'!G20+'Amortization Schedule - Loan 2'!G20)</f>
        <v>0</v>
      </c>
      <c r="D16" s="252">
        <f>-('Amortization Schedule - Loan 1'!G33+'Amortization Schedule - Loan 2'!G33)</f>
        <v>0</v>
      </c>
      <c r="E16" s="253">
        <f>-('Amortization Schedule - Loan 1'!G46+'Amortization Schedule - Loan 2'!G46)</f>
        <v>0</v>
      </c>
      <c r="F16" s="40"/>
    </row>
    <row r="17" spans="1:7" x14ac:dyDescent="0.25">
      <c r="A17" s="40"/>
      <c r="B17" s="312" t="s">
        <v>116</v>
      </c>
      <c r="C17" s="313">
        <f>SUM(C16:C16)</f>
        <v>0</v>
      </c>
      <c r="D17" s="313">
        <f>SUM(D16:D16)</f>
        <v>0</v>
      </c>
      <c r="E17" s="314">
        <f>SUM(E16:E16)</f>
        <v>0</v>
      </c>
      <c r="F17" s="40"/>
    </row>
    <row r="18" spans="1:7" ht="13.8" thickBot="1" x14ac:dyDescent="0.3">
      <c r="A18" s="244"/>
      <c r="B18" s="276" t="s">
        <v>158</v>
      </c>
      <c r="C18" s="295">
        <f>SUM(C14, C17)</f>
        <v>0</v>
      </c>
      <c r="D18" s="295">
        <f>SUM(D14, D17)</f>
        <v>0</v>
      </c>
      <c r="E18" s="266">
        <f>SUM(E14, E17)</f>
        <v>0</v>
      </c>
      <c r="F18" s="244"/>
      <c r="G18" s="103"/>
    </row>
    <row r="19" spans="1:7" x14ac:dyDescent="0.25">
      <c r="A19" s="40"/>
      <c r="B19" s="315" t="s">
        <v>118</v>
      </c>
      <c r="C19" s="316"/>
      <c r="D19" s="316">
        <f>'Income Tax'!$F$28</f>
        <v>0</v>
      </c>
      <c r="E19" s="317">
        <f>'Income Tax'!$H$28</f>
        <v>0</v>
      </c>
      <c r="F19" s="40"/>
    </row>
    <row r="20" spans="1:7" ht="13.8" thickBot="1" x14ac:dyDescent="0.3">
      <c r="A20" s="40"/>
      <c r="B20" s="276" t="s">
        <v>155</v>
      </c>
      <c r="C20" s="295">
        <f>C18-C19</f>
        <v>0</v>
      </c>
      <c r="D20" s="295">
        <f>D18-D19</f>
        <v>0</v>
      </c>
      <c r="E20" s="266">
        <f>E18-E19</f>
        <v>0</v>
      </c>
      <c r="F20" s="40"/>
    </row>
    <row r="21" spans="1:7" x14ac:dyDescent="0.25">
      <c r="A21" s="40"/>
      <c r="B21" s="40"/>
      <c r="C21" s="40"/>
      <c r="D21" s="40"/>
      <c r="E21" s="40"/>
      <c r="F21" s="40"/>
    </row>
    <row r="22" spans="1:7" x14ac:dyDescent="0.25">
      <c r="A22" s="40"/>
      <c r="B22" s="40"/>
      <c r="C22" s="40"/>
      <c r="D22" s="40"/>
      <c r="E22" s="40"/>
      <c r="F22" s="40"/>
    </row>
    <row r="23" spans="1:7" x14ac:dyDescent="0.25">
      <c r="A23" s="40"/>
      <c r="B23" s="40"/>
      <c r="C23" s="40"/>
      <c r="D23" s="40"/>
      <c r="E23" s="40"/>
      <c r="F23" s="40"/>
    </row>
    <row r="24" spans="1:7" x14ac:dyDescent="0.25">
      <c r="A24" s="40"/>
      <c r="B24" s="40"/>
      <c r="C24" s="40"/>
      <c r="D24" s="40"/>
      <c r="E24" s="40"/>
      <c r="F24" s="40"/>
    </row>
    <row r="25" spans="1:7" x14ac:dyDescent="0.25">
      <c r="A25" s="40"/>
      <c r="B25" s="40"/>
      <c r="C25" s="40"/>
      <c r="D25" s="40"/>
      <c r="E25" s="40"/>
      <c r="F25" s="40"/>
    </row>
  </sheetData>
  <sheetProtection sheet="1" objects="1" scenarios="1"/>
  <pageMargins left="0.7" right="0.7" top="0.75" bottom="0.75" header="0.3" footer="0.3"/>
  <pageSetup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1"/>
  <sheetViews>
    <sheetView view="pageBreakPreview" topLeftCell="A5" zoomScale="130" zoomScaleNormal="100" zoomScaleSheetLayoutView="130" workbookViewId="0">
      <selection activeCell="L32" sqref="L32"/>
    </sheetView>
  </sheetViews>
  <sheetFormatPr defaultRowHeight="13.2" x14ac:dyDescent="0.25"/>
  <cols>
    <col min="1" max="1" width="3" customWidth="1"/>
    <col min="2" max="2" width="50.5546875" bestFit="1" customWidth="1"/>
    <col min="3" max="5" width="10.77734375" customWidth="1"/>
    <col min="6" max="6" width="3" customWidth="1"/>
  </cols>
  <sheetData>
    <row r="1" spans="1:9" s="4" customFormat="1" ht="17.399999999999999" x14ac:dyDescent="0.3">
      <c r="A1" s="281"/>
      <c r="B1" s="96" t="str">
        <f>'Start Up Costs'!$B$1</f>
        <v>Business Name Here</v>
      </c>
      <c r="C1" s="282"/>
      <c r="D1" s="282"/>
      <c r="E1" s="282"/>
      <c r="F1" s="282"/>
      <c r="G1" s="6"/>
      <c r="H1" s="1"/>
      <c r="I1" s="6"/>
    </row>
    <row r="2" spans="1:9" s="2" customFormat="1" ht="13.5" customHeight="1" x14ac:dyDescent="0.25">
      <c r="A2" s="284"/>
      <c r="B2" s="240" t="s">
        <v>238</v>
      </c>
      <c r="C2" s="284"/>
      <c r="D2" s="286"/>
      <c r="E2" s="286"/>
      <c r="F2" s="286"/>
      <c r="G2" s="106"/>
      <c r="H2" s="1"/>
      <c r="I2" s="1"/>
    </row>
    <row r="3" spans="1:9" ht="13.8" thickBot="1" x14ac:dyDescent="0.3">
      <c r="A3" s="40"/>
      <c r="B3" s="40"/>
      <c r="C3" s="40"/>
      <c r="D3" s="40"/>
      <c r="E3" s="40"/>
      <c r="F3" s="40"/>
    </row>
    <row r="4" spans="1:9" ht="13.8" thickBot="1" x14ac:dyDescent="0.3">
      <c r="A4" s="40"/>
      <c r="B4" s="318"/>
      <c r="C4" s="319" t="s">
        <v>69</v>
      </c>
      <c r="D4" s="319" t="s">
        <v>70</v>
      </c>
      <c r="E4" s="320" t="s">
        <v>71</v>
      </c>
      <c r="F4" s="40"/>
    </row>
    <row r="5" spans="1:9" x14ac:dyDescent="0.25">
      <c r="A5" s="40"/>
      <c r="B5" s="290" t="s">
        <v>141</v>
      </c>
      <c r="C5" s="310"/>
      <c r="D5" s="310"/>
      <c r="E5" s="311"/>
      <c r="F5" s="40"/>
    </row>
    <row r="6" spans="1:9" x14ac:dyDescent="0.25">
      <c r="A6" s="40"/>
      <c r="B6" s="248" t="s">
        <v>143</v>
      </c>
      <c r="C6" s="252">
        <f>'Projection Worksheet Year 1'!$P$102</f>
        <v>0</v>
      </c>
      <c r="D6" s="326">
        <f>'Projection Worksheet Year 2'!$O$102</f>
        <v>0</v>
      </c>
      <c r="E6" s="327">
        <f>'Projection Worksheet Year 3'!$O$102</f>
        <v>0</v>
      </c>
      <c r="F6" s="40"/>
    </row>
    <row r="7" spans="1:9" x14ac:dyDescent="0.25">
      <c r="A7" s="40"/>
      <c r="B7" s="312" t="s">
        <v>144</v>
      </c>
      <c r="C7" s="313">
        <f>SUM(C6:C6)</f>
        <v>0</v>
      </c>
      <c r="D7" s="313">
        <f>SUM(D6:D6)</f>
        <v>0</v>
      </c>
      <c r="E7" s="314">
        <f>SUM(E6:E6)</f>
        <v>0</v>
      </c>
      <c r="F7" s="40"/>
    </row>
    <row r="8" spans="1:9" x14ac:dyDescent="0.25">
      <c r="A8" s="40"/>
      <c r="B8" s="248" t="str">
        <f>'Projection Worksheet Year 1'!B60</f>
        <v>Equipment</v>
      </c>
      <c r="C8" s="252">
        <f>'Projection Worksheet Year 1'!C60+'Projection Worksheet Year 1'!Q60</f>
        <v>0</v>
      </c>
      <c r="D8" s="252">
        <f>C8+'Projection Worksheet Year 2'!P60</f>
        <v>0</v>
      </c>
      <c r="E8" s="253">
        <f>D8+'Projection Worksheet Year 3'!P60</f>
        <v>0</v>
      </c>
      <c r="F8" s="40"/>
    </row>
    <row r="9" spans="1:9" x14ac:dyDescent="0.25">
      <c r="A9" s="40"/>
      <c r="B9" s="248" t="str">
        <f>'Projection Worksheet Year 1'!B61</f>
        <v>Furniture and fixtures</v>
      </c>
      <c r="C9" s="252">
        <f>'Projection Worksheet Year 1'!C61+'Projection Worksheet Year 1'!Q61</f>
        <v>0</v>
      </c>
      <c r="D9" s="252">
        <f>C9+'Projection Worksheet Year 2'!P61</f>
        <v>0</v>
      </c>
      <c r="E9" s="253">
        <f>D9+'Projection Worksheet Year 3'!P61</f>
        <v>0</v>
      </c>
      <c r="F9" s="40"/>
    </row>
    <row r="10" spans="1:9" x14ac:dyDescent="0.25">
      <c r="A10" s="40"/>
      <c r="B10" s="248" t="str">
        <f>'Projection Worksheet Year 1'!B62</f>
        <v>Website</v>
      </c>
      <c r="C10" s="252">
        <f>'Projection Worksheet Year 1'!C62+'Projection Worksheet Year 1'!Q62</f>
        <v>0</v>
      </c>
      <c r="D10" s="252">
        <f>C10+'Projection Worksheet Year 2'!P62</f>
        <v>0</v>
      </c>
      <c r="E10" s="253">
        <f>D10+'Projection Worksheet Year 3'!P62</f>
        <v>0</v>
      </c>
      <c r="F10" s="40"/>
    </row>
    <row r="11" spans="1:9" x14ac:dyDescent="0.25">
      <c r="A11" s="40"/>
      <c r="B11" s="248" t="str">
        <f>'Projection Worksheet Year 1'!B63</f>
        <v>Leasehold improvements</v>
      </c>
      <c r="C11" s="252">
        <f>'Projection Worksheet Year 1'!C63+'Projection Worksheet Year 1'!Q63</f>
        <v>0</v>
      </c>
      <c r="D11" s="252">
        <f>C11+'Projection Worksheet Year 2'!P63</f>
        <v>0</v>
      </c>
      <c r="E11" s="253">
        <f>D11+'Projection Worksheet Year 3'!P63</f>
        <v>0</v>
      </c>
      <c r="F11" s="40"/>
    </row>
    <row r="12" spans="1:9" x14ac:dyDescent="0.25">
      <c r="A12" s="40"/>
      <c r="B12" s="248" t="str">
        <f>'Projection Worksheet Year 1'!B64</f>
        <v>Capital expense 1</v>
      </c>
      <c r="C12" s="252">
        <f>'Projection Worksheet Year 1'!C64+'Projection Worksheet Year 1'!Q64</f>
        <v>0</v>
      </c>
      <c r="D12" s="252">
        <f>C12+'Projection Worksheet Year 2'!P64</f>
        <v>0</v>
      </c>
      <c r="E12" s="253">
        <f>D12+'Projection Worksheet Year 3'!P64</f>
        <v>0</v>
      </c>
      <c r="F12" s="40"/>
    </row>
    <row r="13" spans="1:9" x14ac:dyDescent="0.25">
      <c r="A13" s="40"/>
      <c r="B13" s="248" t="str">
        <f>'Projection Worksheet Year 1'!B65</f>
        <v>Capital expense 2</v>
      </c>
      <c r="C13" s="252">
        <f>'Projection Worksheet Year 1'!C65+'Projection Worksheet Year 1'!Q65</f>
        <v>0</v>
      </c>
      <c r="D13" s="252">
        <f>C13+'Projection Worksheet Year 2'!P65</f>
        <v>0</v>
      </c>
      <c r="E13" s="253">
        <f>D13+'Projection Worksheet Year 3'!P65</f>
        <v>0</v>
      </c>
      <c r="F13" s="40"/>
    </row>
    <row r="14" spans="1:9" x14ac:dyDescent="0.25">
      <c r="A14" s="40"/>
      <c r="B14" s="248" t="str">
        <f>'Projection Worksheet Year 1'!B66</f>
        <v>Capital expense 3</v>
      </c>
      <c r="C14" s="252">
        <f>'Projection Worksheet Year 1'!C66+'Projection Worksheet Year 1'!Q66</f>
        <v>0</v>
      </c>
      <c r="D14" s="252">
        <f>C14+'Projection Worksheet Year 2'!P66</f>
        <v>0</v>
      </c>
      <c r="E14" s="253">
        <f>D14+'Projection Worksheet Year 3'!P66</f>
        <v>0</v>
      </c>
      <c r="F14" s="40"/>
    </row>
    <row r="15" spans="1:9" x14ac:dyDescent="0.25">
      <c r="A15" s="40"/>
      <c r="B15" s="248" t="str">
        <f>'Projection Worksheet Year 1'!B67</f>
        <v>Capital expense 4</v>
      </c>
      <c r="C15" s="252">
        <f>'Projection Worksheet Year 1'!C67+'Projection Worksheet Year 1'!Q67</f>
        <v>0</v>
      </c>
      <c r="D15" s="252">
        <f>C15+'Projection Worksheet Year 2'!P67</f>
        <v>0</v>
      </c>
      <c r="E15" s="253">
        <f>D15+'Projection Worksheet Year 3'!P67</f>
        <v>0</v>
      </c>
      <c r="F15" s="40"/>
    </row>
    <row r="16" spans="1:9" x14ac:dyDescent="0.25">
      <c r="A16" s="40"/>
      <c r="B16" s="248" t="str">
        <f>'Projection Worksheet Year 1'!B68</f>
        <v>Capital expense 5</v>
      </c>
      <c r="C16" s="252">
        <f>'Projection Worksheet Year 1'!C68+'Projection Worksheet Year 1'!Q68</f>
        <v>0</v>
      </c>
      <c r="D16" s="252">
        <f>C16+'Projection Worksheet Year 2'!P68</f>
        <v>0</v>
      </c>
      <c r="E16" s="253">
        <f>D16+'Projection Worksheet Year 3'!P68</f>
        <v>0</v>
      </c>
      <c r="F16" s="40"/>
    </row>
    <row r="17" spans="1:6" x14ac:dyDescent="0.25">
      <c r="A17" s="40"/>
      <c r="B17" s="248" t="s">
        <v>146</v>
      </c>
      <c r="C17" s="252">
        <f>-('Capital Depreciation Schedule'!$G$49)</f>
        <v>0</v>
      </c>
      <c r="D17" s="252">
        <f>C17-('Capital Depreciation Schedule'!$I$49)</f>
        <v>0</v>
      </c>
      <c r="E17" s="253">
        <f>D17-('Capital Depreciation Schedule'!$K$49)</f>
        <v>0</v>
      </c>
      <c r="F17" s="40"/>
    </row>
    <row r="18" spans="1:6" x14ac:dyDescent="0.25">
      <c r="A18" s="40"/>
      <c r="B18" s="312" t="s">
        <v>147</v>
      </c>
      <c r="C18" s="313">
        <f>SUM(C8:C17)</f>
        <v>0</v>
      </c>
      <c r="D18" s="313">
        <f t="shared" ref="D18:E18" si="0">SUM(D8:D17)</f>
        <v>0</v>
      </c>
      <c r="E18" s="314">
        <f t="shared" si="0"/>
        <v>0</v>
      </c>
      <c r="F18" s="40"/>
    </row>
    <row r="19" spans="1:6" ht="13.8" thickBot="1" x14ac:dyDescent="0.3">
      <c r="A19" s="40"/>
      <c r="B19" s="276" t="s">
        <v>159</v>
      </c>
      <c r="C19" s="295">
        <f xml:space="preserve"> SUM(C7, C18)</f>
        <v>0</v>
      </c>
      <c r="D19" s="295">
        <f xml:space="preserve"> SUM(D7, D18)</f>
        <v>0</v>
      </c>
      <c r="E19" s="266">
        <f xml:space="preserve"> SUM(E7, E18)</f>
        <v>0</v>
      </c>
      <c r="F19" s="40"/>
    </row>
    <row r="20" spans="1:6" x14ac:dyDescent="0.25">
      <c r="A20" s="40"/>
      <c r="B20" s="290" t="s">
        <v>142</v>
      </c>
      <c r="C20" s="310"/>
      <c r="D20" s="310"/>
      <c r="E20" s="311"/>
      <c r="F20" s="40"/>
    </row>
    <row r="21" spans="1:6" x14ac:dyDescent="0.25">
      <c r="A21" s="40"/>
      <c r="B21" s="248" t="s">
        <v>148</v>
      </c>
      <c r="C21" s="252">
        <f>'Amortization Schedule - Loan 1'!J20+'Amortization Schedule - Loan 2'!J20</f>
        <v>0</v>
      </c>
      <c r="D21" s="252">
        <f>'Amortization Schedule - Loan 1'!J33+'Amortization Schedule - Loan 2'!J33</f>
        <v>0</v>
      </c>
      <c r="E21" s="253">
        <f>'Amortization Schedule - Loan 1'!J46+'Amortization Schedule - Loan 2'!J46</f>
        <v>0</v>
      </c>
      <c r="F21" s="40"/>
    </row>
    <row r="22" spans="1:6" ht="13.8" thickBot="1" x14ac:dyDescent="0.3">
      <c r="A22" s="40"/>
      <c r="B22" s="276" t="s">
        <v>160</v>
      </c>
      <c r="C22" s="295">
        <f xml:space="preserve"> SUM(C21)</f>
        <v>0</v>
      </c>
      <c r="D22" s="295">
        <f t="shared" ref="D22:E22" si="1" xml:space="preserve"> SUM(D21)</f>
        <v>0</v>
      </c>
      <c r="E22" s="266">
        <f t="shared" si="1"/>
        <v>0</v>
      </c>
      <c r="F22" s="40"/>
    </row>
    <row r="23" spans="1:6" x14ac:dyDescent="0.25">
      <c r="A23" s="40"/>
      <c r="B23" s="290" t="s">
        <v>169</v>
      </c>
      <c r="C23" s="310"/>
      <c r="D23" s="310"/>
      <c r="E23" s="311"/>
      <c r="F23" s="40"/>
    </row>
    <row r="24" spans="1:6" x14ac:dyDescent="0.25">
      <c r="A24" s="40"/>
      <c r="B24" s="248" t="s">
        <v>257</v>
      </c>
      <c r="C24" s="252">
        <f>'Start Up Costs'!E37+SUM('Start Up Costs'!I37:J37)+'Projection Worksheet Year 1'!Q33-'Projection Worksheet Year 1'!Q48</f>
        <v>0</v>
      </c>
      <c r="D24" s="252">
        <f>C24+'Projection Worksheet Year 2'!P33-'Projection Worksheet Year 2'!P48</f>
        <v>0</v>
      </c>
      <c r="E24" s="253">
        <f>D24+'Projection Worksheet Year 3'!P33-'Projection Worksheet Year 3'!P48</f>
        <v>0</v>
      </c>
      <c r="F24" s="40"/>
    </row>
    <row r="25" spans="1:6" x14ac:dyDescent="0.25">
      <c r="A25" s="40"/>
      <c r="B25" s="248" t="s">
        <v>255</v>
      </c>
      <c r="C25" s="252">
        <f>'Income Statement'!C20</f>
        <v>0</v>
      </c>
      <c r="D25" s="252">
        <f>C25+'Income Statement'!D20</f>
        <v>0</v>
      </c>
      <c r="E25" s="253">
        <f>D25+'Income Statement'!E20</f>
        <v>0</v>
      </c>
      <c r="F25" s="40"/>
    </row>
    <row r="26" spans="1:6" ht="13.8" thickBot="1" x14ac:dyDescent="0.3">
      <c r="A26" s="40"/>
      <c r="B26" s="276" t="s">
        <v>256</v>
      </c>
      <c r="C26" s="295">
        <f>SUM(C24:C25)</f>
        <v>0</v>
      </c>
      <c r="D26" s="295">
        <f t="shared" ref="D26:E26" si="2">SUM(D24:D25)</f>
        <v>0</v>
      </c>
      <c r="E26" s="266">
        <f t="shared" si="2"/>
        <v>0</v>
      </c>
      <c r="F26" s="40"/>
    </row>
    <row r="27" spans="1:6" ht="13.8" thickBot="1" x14ac:dyDescent="0.3">
      <c r="A27" s="40"/>
      <c r="B27" s="300" t="s">
        <v>161</v>
      </c>
      <c r="C27" s="301">
        <f>C22+C26</f>
        <v>0</v>
      </c>
      <c r="D27" s="301">
        <f t="shared" ref="D27:E27" si="3">D22+D26</f>
        <v>0</v>
      </c>
      <c r="E27" s="303">
        <f t="shared" si="3"/>
        <v>0</v>
      </c>
      <c r="F27" s="40"/>
    </row>
    <row r="28" spans="1:6" x14ac:dyDescent="0.25">
      <c r="A28" s="40"/>
      <c r="B28" s="40"/>
      <c r="C28" s="40"/>
      <c r="D28" s="40"/>
      <c r="E28" s="40"/>
      <c r="F28" s="40"/>
    </row>
    <row r="29" spans="1:6" x14ac:dyDescent="0.25">
      <c r="A29" s="40"/>
      <c r="B29" s="40"/>
      <c r="C29" s="40"/>
      <c r="D29" s="40"/>
      <c r="E29" s="40"/>
      <c r="F29" s="40"/>
    </row>
    <row r="30" spans="1:6" x14ac:dyDescent="0.25">
      <c r="A30" s="40"/>
      <c r="B30" s="40"/>
      <c r="C30" s="40"/>
      <c r="D30" s="40"/>
      <c r="E30" s="40"/>
      <c r="F30" s="40"/>
    </row>
    <row r="31" spans="1:6" x14ac:dyDescent="0.25">
      <c r="A31" s="40"/>
      <c r="B31" s="40"/>
      <c r="C31" s="40"/>
      <c r="D31" s="40"/>
      <c r="E31" s="40"/>
      <c r="F31" s="40"/>
    </row>
  </sheetData>
  <sheetProtection sheet="1" objects="1" scenarios="1"/>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09"/>
  <sheetViews>
    <sheetView tabSelected="1" view="pageBreakPreview" zoomScaleNormal="100" zoomScaleSheetLayoutView="100" zoomScalePageLayoutView="40" workbookViewId="0">
      <pane ySplit="3" topLeftCell="A59" activePane="bottomLeft" state="frozen"/>
      <selection activeCell="G122" sqref="G122"/>
      <selection pane="bottomLeft" activeCell="E96" sqref="E96"/>
    </sheetView>
  </sheetViews>
  <sheetFormatPr defaultColWidth="11.44140625" defaultRowHeight="13.2" x14ac:dyDescent="0.25"/>
  <cols>
    <col min="1" max="1" width="3" style="13" customWidth="1"/>
    <col min="2" max="2" width="34.21875" style="13" customWidth="1"/>
    <col min="3" max="3" width="9.77734375" style="18" customWidth="1"/>
    <col min="4" max="4" width="9.77734375" style="13" customWidth="1"/>
    <col min="5" max="16" width="9.77734375" style="14" customWidth="1"/>
    <col min="17" max="17" width="9.77734375" style="15" customWidth="1"/>
    <col min="18" max="18" width="9" style="14" customWidth="1"/>
    <col min="19" max="19" width="10.77734375" style="14" bestFit="1" customWidth="1"/>
    <col min="20" max="20" width="11.44140625" style="14" customWidth="1"/>
    <col min="21" max="21" width="16.44140625" style="14" bestFit="1" customWidth="1"/>
    <col min="22" max="22" width="11.21875" style="14" bestFit="1" customWidth="1"/>
    <col min="23" max="40" width="11.44140625" style="14" customWidth="1"/>
    <col min="41" max="16384" width="11.44140625" style="13"/>
  </cols>
  <sheetData>
    <row r="1" spans="1:40" ht="17.399999999999999" x14ac:dyDescent="0.3">
      <c r="A1" s="35"/>
      <c r="B1" s="25" t="str">
        <f>'Start Up Costs'!$B$1</f>
        <v>Business Name Here</v>
      </c>
      <c r="C1" s="36"/>
      <c r="D1" s="35"/>
      <c r="E1" s="37"/>
      <c r="F1" s="37"/>
      <c r="G1" s="37"/>
      <c r="H1" s="37"/>
      <c r="I1" s="37"/>
      <c r="J1" s="37"/>
      <c r="K1" s="37"/>
      <c r="L1" s="37"/>
      <c r="M1" s="37"/>
      <c r="N1" s="37"/>
      <c r="O1" s="37"/>
      <c r="P1" s="37"/>
      <c r="Q1" s="50"/>
      <c r="R1" s="37"/>
      <c r="S1" s="37"/>
    </row>
    <row r="2" spans="1:40" s="8" customFormat="1" ht="13.5" customHeight="1" thickBot="1" x14ac:dyDescent="0.3">
      <c r="A2" s="27"/>
      <c r="B2" s="38" t="s">
        <v>168</v>
      </c>
      <c r="C2" s="219" t="s">
        <v>185</v>
      </c>
      <c r="D2" s="331" t="s">
        <v>221</v>
      </c>
      <c r="E2" s="220" t="s">
        <v>186</v>
      </c>
      <c r="F2" s="331" t="s">
        <v>221</v>
      </c>
      <c r="G2" s="26"/>
      <c r="H2" s="26"/>
      <c r="I2" s="26"/>
      <c r="J2" s="26"/>
      <c r="K2" s="26"/>
      <c r="L2" s="26"/>
      <c r="M2" s="26"/>
      <c r="N2" s="26"/>
      <c r="O2" s="26"/>
      <c r="P2" s="26"/>
      <c r="Q2" s="28"/>
      <c r="R2" s="51"/>
      <c r="S2" s="51"/>
      <c r="T2" s="11"/>
      <c r="U2" s="11"/>
      <c r="V2" s="11"/>
      <c r="W2" s="11"/>
      <c r="X2" s="11"/>
      <c r="Y2" s="11"/>
      <c r="Z2" s="11"/>
      <c r="AA2" s="11"/>
      <c r="AB2" s="11"/>
      <c r="AC2" s="11"/>
      <c r="AD2" s="11"/>
      <c r="AE2" s="11"/>
      <c r="AF2" s="11"/>
      <c r="AG2" s="11"/>
      <c r="AH2" s="11"/>
      <c r="AI2" s="11"/>
      <c r="AJ2" s="11"/>
      <c r="AK2" s="11"/>
      <c r="AL2" s="11"/>
      <c r="AM2" s="11"/>
      <c r="AN2" s="11"/>
    </row>
    <row r="3" spans="1:40" s="17" customFormat="1" ht="30" customHeight="1" thickBot="1" x14ac:dyDescent="0.3">
      <c r="A3" s="52"/>
      <c r="B3" s="53" t="s">
        <v>3</v>
      </c>
      <c r="C3" s="54" t="s">
        <v>31</v>
      </c>
      <c r="D3" s="55"/>
      <c r="E3" s="29" t="s">
        <v>18</v>
      </c>
      <c r="F3" s="29" t="s">
        <v>19</v>
      </c>
      <c r="G3" s="29" t="s">
        <v>20</v>
      </c>
      <c r="H3" s="29" t="s">
        <v>21</v>
      </c>
      <c r="I3" s="29" t="s">
        <v>22</v>
      </c>
      <c r="J3" s="29" t="s">
        <v>23</v>
      </c>
      <c r="K3" s="29" t="s">
        <v>24</v>
      </c>
      <c r="L3" s="29" t="s">
        <v>25</v>
      </c>
      <c r="M3" s="29" t="s">
        <v>26</v>
      </c>
      <c r="N3" s="29" t="s">
        <v>27</v>
      </c>
      <c r="O3" s="29" t="s">
        <v>28</v>
      </c>
      <c r="P3" s="29" t="s">
        <v>29</v>
      </c>
      <c r="Q3" s="56" t="s">
        <v>4</v>
      </c>
      <c r="R3" s="57"/>
      <c r="S3" s="52"/>
      <c r="X3" s="16"/>
      <c r="Y3" s="16"/>
      <c r="Z3" s="16"/>
      <c r="AA3" s="16"/>
      <c r="AB3" s="16"/>
      <c r="AC3" s="16"/>
      <c r="AD3" s="16"/>
      <c r="AE3" s="16"/>
      <c r="AF3" s="16"/>
      <c r="AG3" s="16"/>
      <c r="AH3" s="16"/>
      <c r="AI3" s="16"/>
      <c r="AJ3" s="16"/>
      <c r="AK3" s="16"/>
      <c r="AL3" s="16"/>
      <c r="AM3" s="16"/>
      <c r="AN3" s="16"/>
    </row>
    <row r="4" spans="1:40" s="3" customFormat="1" x14ac:dyDescent="0.25">
      <c r="A4" s="58"/>
      <c r="B4" s="59" t="s">
        <v>52</v>
      </c>
      <c r="C4" s="60"/>
      <c r="D4" s="61"/>
      <c r="E4" s="62"/>
      <c r="F4" s="62"/>
      <c r="G4" s="62"/>
      <c r="H4" s="62"/>
      <c r="I4" s="62"/>
      <c r="J4" s="62"/>
      <c r="K4" s="62"/>
      <c r="L4" s="62"/>
      <c r="M4" s="62"/>
      <c r="N4" s="62"/>
      <c r="O4" s="62"/>
      <c r="P4" s="62"/>
      <c r="Q4" s="63"/>
      <c r="R4" s="64"/>
      <c r="S4" s="48"/>
      <c r="T4" s="12"/>
      <c r="U4" s="12"/>
      <c r="V4" s="12"/>
      <c r="W4" s="12"/>
      <c r="X4" s="12"/>
      <c r="Y4" s="12"/>
      <c r="Z4" s="12"/>
      <c r="AA4" s="12"/>
      <c r="AB4" s="12"/>
      <c r="AC4" s="12"/>
      <c r="AD4" s="12"/>
      <c r="AE4" s="12"/>
      <c r="AF4" s="12"/>
      <c r="AG4" s="12"/>
      <c r="AH4" s="12"/>
      <c r="AI4" s="12"/>
      <c r="AJ4" s="12"/>
      <c r="AK4" s="12"/>
      <c r="AL4" s="12"/>
      <c r="AM4" s="12"/>
    </row>
    <row r="5" spans="1:40" x14ac:dyDescent="0.25">
      <c r="A5" s="35"/>
      <c r="B5" s="22" t="s">
        <v>222</v>
      </c>
      <c r="C5" s="65"/>
      <c r="D5" s="66"/>
      <c r="E5" s="332"/>
      <c r="F5" s="333"/>
      <c r="G5" s="333"/>
      <c r="H5" s="333"/>
      <c r="I5" s="333"/>
      <c r="J5" s="333"/>
      <c r="K5" s="333"/>
      <c r="L5" s="333"/>
      <c r="M5" s="333"/>
      <c r="N5" s="333"/>
      <c r="O5" s="333"/>
      <c r="P5" s="333"/>
      <c r="Q5" s="334" t="str">
        <f>IF(SUM(E5:P5)=0,"",SUM(E5:P5))</f>
        <v/>
      </c>
      <c r="R5" s="37"/>
      <c r="S5" s="8"/>
      <c r="AN5" s="13"/>
    </row>
    <row r="6" spans="1:40" x14ac:dyDescent="0.25">
      <c r="A6" s="35"/>
      <c r="B6" s="22" t="s">
        <v>223</v>
      </c>
      <c r="C6" s="65"/>
      <c r="D6" s="67"/>
      <c r="E6" s="335"/>
      <c r="F6" s="335"/>
      <c r="G6" s="335"/>
      <c r="H6" s="335"/>
      <c r="I6" s="335"/>
      <c r="J6" s="335"/>
      <c r="K6" s="335"/>
      <c r="L6" s="335"/>
      <c r="M6" s="335"/>
      <c r="N6" s="335"/>
      <c r="O6" s="335"/>
      <c r="P6" s="335"/>
      <c r="Q6" s="334" t="str">
        <f t="shared" ref="Q6:Q16" si="0">IF(SUM(E6:P6)=0,"",SUM(E6:P6))</f>
        <v/>
      </c>
      <c r="R6" s="37"/>
      <c r="S6" s="31"/>
      <c r="AN6" s="13"/>
    </row>
    <row r="7" spans="1:40" x14ac:dyDescent="0.25">
      <c r="A7" s="35"/>
      <c r="B7" s="22" t="s">
        <v>224</v>
      </c>
      <c r="C7" s="65"/>
      <c r="D7" s="67"/>
      <c r="E7" s="335"/>
      <c r="F7" s="335"/>
      <c r="G7" s="335"/>
      <c r="H7" s="335"/>
      <c r="I7" s="335"/>
      <c r="J7" s="335"/>
      <c r="K7" s="335"/>
      <c r="L7" s="335"/>
      <c r="M7" s="335"/>
      <c r="N7" s="335"/>
      <c r="O7" s="335"/>
      <c r="P7" s="335"/>
      <c r="Q7" s="334" t="str">
        <f t="shared" si="0"/>
        <v/>
      </c>
      <c r="R7" s="37"/>
      <c r="S7" s="31"/>
      <c r="AN7" s="13"/>
    </row>
    <row r="8" spans="1:40" x14ac:dyDescent="0.25">
      <c r="A8" s="35"/>
      <c r="B8" s="22" t="s">
        <v>225</v>
      </c>
      <c r="C8" s="65"/>
      <c r="D8" s="67"/>
      <c r="E8" s="335"/>
      <c r="F8" s="335"/>
      <c r="G8" s="335"/>
      <c r="H8" s="335"/>
      <c r="I8" s="335"/>
      <c r="J8" s="335"/>
      <c r="K8" s="335"/>
      <c r="L8" s="335"/>
      <c r="M8" s="335"/>
      <c r="N8" s="335"/>
      <c r="O8" s="335"/>
      <c r="P8" s="335"/>
      <c r="Q8" s="334" t="str">
        <f t="shared" si="0"/>
        <v/>
      </c>
      <c r="R8" s="37"/>
      <c r="S8" s="3"/>
      <c r="AN8" s="13"/>
    </row>
    <row r="9" spans="1:40" x14ac:dyDescent="0.25">
      <c r="A9" s="35"/>
      <c r="B9" s="22" t="s">
        <v>226</v>
      </c>
      <c r="C9" s="65"/>
      <c r="D9" s="67"/>
      <c r="E9" s="336"/>
      <c r="F9" s="336"/>
      <c r="G9" s="336"/>
      <c r="H9" s="336"/>
      <c r="I9" s="336"/>
      <c r="J9" s="336"/>
      <c r="K9" s="336"/>
      <c r="L9" s="336"/>
      <c r="M9" s="336"/>
      <c r="N9" s="336"/>
      <c r="O9" s="336"/>
      <c r="P9" s="336"/>
      <c r="Q9" s="334" t="str">
        <f t="shared" si="0"/>
        <v/>
      </c>
      <c r="R9" s="37"/>
      <c r="S9" s="48"/>
      <c r="AN9" s="13"/>
    </row>
    <row r="10" spans="1:40" x14ac:dyDescent="0.25">
      <c r="A10" s="35"/>
      <c r="B10" s="22" t="s">
        <v>227</v>
      </c>
      <c r="C10" s="65"/>
      <c r="D10" s="67"/>
      <c r="E10" s="336"/>
      <c r="F10" s="336"/>
      <c r="G10" s="336"/>
      <c r="H10" s="336"/>
      <c r="I10" s="336"/>
      <c r="J10" s="336"/>
      <c r="K10" s="336"/>
      <c r="L10" s="336"/>
      <c r="M10" s="336"/>
      <c r="N10" s="336"/>
      <c r="O10" s="336"/>
      <c r="P10" s="336"/>
      <c r="Q10" s="334" t="str">
        <f t="shared" si="0"/>
        <v/>
      </c>
      <c r="R10" s="37"/>
      <c r="S10" s="93"/>
      <c r="AN10" s="13"/>
    </row>
    <row r="11" spans="1:40" x14ac:dyDescent="0.25">
      <c r="A11" s="35"/>
      <c r="B11" s="22" t="s">
        <v>228</v>
      </c>
      <c r="C11" s="65"/>
      <c r="D11" s="67"/>
      <c r="E11" s="336"/>
      <c r="F11" s="336"/>
      <c r="G11" s="336"/>
      <c r="H11" s="336"/>
      <c r="I11" s="336"/>
      <c r="J11" s="336"/>
      <c r="K11" s="336"/>
      <c r="L11" s="336"/>
      <c r="M11" s="336"/>
      <c r="N11" s="336"/>
      <c r="O11" s="336"/>
      <c r="P11" s="336"/>
      <c r="Q11" s="334" t="str">
        <f t="shared" si="0"/>
        <v/>
      </c>
      <c r="R11" s="37"/>
      <c r="S11" s="37"/>
      <c r="AN11" s="13"/>
    </row>
    <row r="12" spans="1:40" x14ac:dyDescent="0.25">
      <c r="A12" s="35"/>
      <c r="B12" s="22" t="s">
        <v>229</v>
      </c>
      <c r="C12" s="65"/>
      <c r="D12" s="67"/>
      <c r="E12" s="336"/>
      <c r="F12" s="336"/>
      <c r="G12" s="336"/>
      <c r="H12" s="336"/>
      <c r="I12" s="336"/>
      <c r="J12" s="336"/>
      <c r="K12" s="336"/>
      <c r="L12" s="336"/>
      <c r="M12" s="336"/>
      <c r="N12" s="336"/>
      <c r="O12" s="336"/>
      <c r="P12" s="336"/>
      <c r="Q12" s="334" t="str">
        <f t="shared" si="0"/>
        <v/>
      </c>
      <c r="R12" s="37"/>
      <c r="S12" s="37"/>
      <c r="AN12" s="13"/>
    </row>
    <row r="13" spans="1:40" x14ac:dyDescent="0.25">
      <c r="A13" s="35"/>
      <c r="B13" s="22" t="s">
        <v>230</v>
      </c>
      <c r="C13" s="65"/>
      <c r="D13" s="67"/>
      <c r="E13" s="336"/>
      <c r="F13" s="336"/>
      <c r="G13" s="336"/>
      <c r="H13" s="336"/>
      <c r="I13" s="336"/>
      <c r="J13" s="336"/>
      <c r="K13" s="336"/>
      <c r="L13" s="336"/>
      <c r="M13" s="336"/>
      <c r="N13" s="336"/>
      <c r="O13" s="336"/>
      <c r="P13" s="336"/>
      <c r="Q13" s="334" t="str">
        <f t="shared" si="0"/>
        <v/>
      </c>
      <c r="R13" s="37"/>
      <c r="S13" s="37"/>
      <c r="AN13" s="13"/>
    </row>
    <row r="14" spans="1:40" x14ac:dyDescent="0.25">
      <c r="A14" s="35"/>
      <c r="B14" s="22" t="s">
        <v>231</v>
      </c>
      <c r="C14" s="65"/>
      <c r="D14" s="67"/>
      <c r="E14" s="336"/>
      <c r="F14" s="336"/>
      <c r="G14" s="336"/>
      <c r="H14" s="336"/>
      <c r="I14" s="336"/>
      <c r="J14" s="336"/>
      <c r="K14" s="336"/>
      <c r="L14" s="336"/>
      <c r="M14" s="336"/>
      <c r="N14" s="336"/>
      <c r="O14" s="336"/>
      <c r="P14" s="336"/>
      <c r="Q14" s="334" t="str">
        <f t="shared" si="0"/>
        <v/>
      </c>
      <c r="R14" s="37"/>
      <c r="S14" s="37"/>
      <c r="AN14" s="13"/>
    </row>
    <row r="15" spans="1:40" x14ac:dyDescent="0.25">
      <c r="A15" s="35"/>
      <c r="B15" s="22" t="s">
        <v>244</v>
      </c>
      <c r="C15" s="65"/>
      <c r="D15" s="67"/>
      <c r="E15" s="336"/>
      <c r="F15" s="336"/>
      <c r="G15" s="336"/>
      <c r="H15" s="336"/>
      <c r="I15" s="336"/>
      <c r="J15" s="336"/>
      <c r="K15" s="336"/>
      <c r="L15" s="336"/>
      <c r="M15" s="336"/>
      <c r="N15" s="336"/>
      <c r="O15" s="336"/>
      <c r="P15" s="336"/>
      <c r="Q15" s="334" t="str">
        <f t="shared" si="0"/>
        <v/>
      </c>
      <c r="R15" s="37"/>
      <c r="S15" s="37"/>
      <c r="AN15" s="13"/>
    </row>
    <row r="16" spans="1:40" ht="13.8" thickBot="1" x14ac:dyDescent="0.3">
      <c r="A16" s="35"/>
      <c r="B16" s="22" t="s">
        <v>245</v>
      </c>
      <c r="C16" s="65"/>
      <c r="D16" s="67"/>
      <c r="E16" s="336"/>
      <c r="F16" s="336"/>
      <c r="G16" s="336"/>
      <c r="H16" s="336"/>
      <c r="I16" s="336"/>
      <c r="J16" s="336"/>
      <c r="K16" s="336"/>
      <c r="L16" s="336"/>
      <c r="M16" s="336"/>
      <c r="N16" s="336"/>
      <c r="O16" s="336"/>
      <c r="P16" s="336"/>
      <c r="Q16" s="334" t="str">
        <f t="shared" si="0"/>
        <v/>
      </c>
      <c r="R16" s="37"/>
      <c r="S16" s="37"/>
      <c r="AN16" s="13"/>
    </row>
    <row r="17" spans="1:40" x14ac:dyDescent="0.25">
      <c r="A17" s="35"/>
      <c r="B17" s="68" t="s">
        <v>5</v>
      </c>
      <c r="C17" s="69"/>
      <c r="D17" s="70" t="s">
        <v>6</v>
      </c>
      <c r="E17" s="71"/>
      <c r="F17" s="71"/>
      <c r="G17" s="71"/>
      <c r="H17" s="71"/>
      <c r="I17" s="71"/>
      <c r="J17" s="71"/>
      <c r="K17" s="71"/>
      <c r="L17" s="71"/>
      <c r="M17" s="71"/>
      <c r="N17" s="71"/>
      <c r="O17" s="71"/>
      <c r="P17" s="71"/>
      <c r="Q17" s="72"/>
      <c r="R17" s="400" t="s">
        <v>30</v>
      </c>
      <c r="S17" s="37"/>
      <c r="AN17" s="13"/>
    </row>
    <row r="18" spans="1:40" x14ac:dyDescent="0.25">
      <c r="A18" s="35"/>
      <c r="B18" s="73" t="s">
        <v>43</v>
      </c>
      <c r="C18" s="74"/>
      <c r="D18" s="75"/>
      <c r="E18" s="76"/>
      <c r="F18" s="76"/>
      <c r="G18" s="76"/>
      <c r="H18" s="76"/>
      <c r="I18" s="76"/>
      <c r="J18" s="76"/>
      <c r="K18" s="76"/>
      <c r="L18" s="76"/>
      <c r="M18" s="76"/>
      <c r="N18" s="76"/>
      <c r="O18" s="76"/>
      <c r="P18" s="76"/>
      <c r="Q18" s="77"/>
      <c r="R18" s="400"/>
      <c r="AN18" s="13"/>
    </row>
    <row r="19" spans="1:40" x14ac:dyDescent="0.25">
      <c r="A19" s="35"/>
      <c r="B19" s="78" t="str">
        <f>B5</f>
        <v>Product/ Service 1</v>
      </c>
      <c r="C19" s="170"/>
      <c r="D19" s="171"/>
      <c r="E19" s="172">
        <f t="shared" ref="E19:P19" si="1">+$D$19*E5</f>
        <v>0</v>
      </c>
      <c r="F19" s="173">
        <f t="shared" si="1"/>
        <v>0</v>
      </c>
      <c r="G19" s="173">
        <f t="shared" si="1"/>
        <v>0</v>
      </c>
      <c r="H19" s="173">
        <f t="shared" si="1"/>
        <v>0</v>
      </c>
      <c r="I19" s="173">
        <f t="shared" si="1"/>
        <v>0</v>
      </c>
      <c r="J19" s="173">
        <f t="shared" si="1"/>
        <v>0</v>
      </c>
      <c r="K19" s="173">
        <f t="shared" si="1"/>
        <v>0</v>
      </c>
      <c r="L19" s="173">
        <f t="shared" si="1"/>
        <v>0</v>
      </c>
      <c r="M19" s="173">
        <f t="shared" si="1"/>
        <v>0</v>
      </c>
      <c r="N19" s="173">
        <f t="shared" si="1"/>
        <v>0</v>
      </c>
      <c r="O19" s="173">
        <f t="shared" si="1"/>
        <v>0</v>
      </c>
      <c r="P19" s="173">
        <f t="shared" si="1"/>
        <v>0</v>
      </c>
      <c r="Q19" s="174" t="str">
        <f>IF(SUM(E19:P19)=0,"",SUM(E19:P19))</f>
        <v/>
      </c>
      <c r="R19" s="186" t="str">
        <f>IF(Q19="","",Q19/$Q$31)</f>
        <v/>
      </c>
      <c r="S19" s="37"/>
      <c r="AN19" s="13"/>
    </row>
    <row r="20" spans="1:40" s="3" customFormat="1" x14ac:dyDescent="0.25">
      <c r="A20" s="58"/>
      <c r="B20" s="78" t="str">
        <f t="shared" ref="B20:B30" si="2">B6</f>
        <v>Product/ Service 2</v>
      </c>
      <c r="C20" s="175"/>
      <c r="D20" s="176"/>
      <c r="E20" s="177">
        <f t="shared" ref="E20:P20" si="3">+$D$20*E6</f>
        <v>0</v>
      </c>
      <c r="F20" s="178">
        <f t="shared" si="3"/>
        <v>0</v>
      </c>
      <c r="G20" s="178">
        <f t="shared" si="3"/>
        <v>0</v>
      </c>
      <c r="H20" s="178">
        <f t="shared" si="3"/>
        <v>0</v>
      </c>
      <c r="I20" s="178">
        <f t="shared" si="3"/>
        <v>0</v>
      </c>
      <c r="J20" s="178">
        <f t="shared" si="3"/>
        <v>0</v>
      </c>
      <c r="K20" s="178">
        <f t="shared" si="3"/>
        <v>0</v>
      </c>
      <c r="L20" s="178">
        <f t="shared" si="3"/>
        <v>0</v>
      </c>
      <c r="M20" s="178">
        <f t="shared" si="3"/>
        <v>0</v>
      </c>
      <c r="N20" s="178">
        <f t="shared" si="3"/>
        <v>0</v>
      </c>
      <c r="O20" s="178">
        <f t="shared" si="3"/>
        <v>0</v>
      </c>
      <c r="P20" s="178">
        <f t="shared" si="3"/>
        <v>0</v>
      </c>
      <c r="Q20" s="174" t="str">
        <f t="shared" ref="Q20:Q30" si="4">IF(SUM(E20:P20)=0,"",SUM(E20:P20))</f>
        <v/>
      </c>
      <c r="R20" s="186" t="str">
        <f t="shared" ref="R20:R30" si="5">IF(Q20="","",Q20/$Q$31)</f>
        <v/>
      </c>
      <c r="S20" s="37"/>
      <c r="T20" s="12"/>
      <c r="U20" s="12"/>
      <c r="V20" s="12"/>
      <c r="W20" s="12"/>
      <c r="X20" s="12"/>
      <c r="Y20" s="12"/>
      <c r="Z20" s="12"/>
      <c r="AA20" s="12"/>
      <c r="AB20" s="12"/>
      <c r="AC20" s="12"/>
      <c r="AD20" s="12"/>
      <c r="AE20" s="12"/>
      <c r="AF20" s="12"/>
      <c r="AG20" s="12"/>
      <c r="AH20" s="12"/>
      <c r="AI20" s="12"/>
      <c r="AJ20" s="12"/>
      <c r="AK20" s="12"/>
      <c r="AL20" s="12"/>
      <c r="AM20" s="12"/>
    </row>
    <row r="21" spans="1:40" x14ac:dyDescent="0.25">
      <c r="A21" s="35"/>
      <c r="B21" s="78" t="str">
        <f t="shared" si="2"/>
        <v>Product/ Service 3</v>
      </c>
      <c r="C21" s="175"/>
      <c r="D21" s="176"/>
      <c r="E21" s="177">
        <f t="shared" ref="E21:P21" si="6">+$D$21*E7</f>
        <v>0</v>
      </c>
      <c r="F21" s="178">
        <f t="shared" si="6"/>
        <v>0</v>
      </c>
      <c r="G21" s="178">
        <f t="shared" si="6"/>
        <v>0</v>
      </c>
      <c r="H21" s="178">
        <f t="shared" si="6"/>
        <v>0</v>
      </c>
      <c r="I21" s="178">
        <f t="shared" si="6"/>
        <v>0</v>
      </c>
      <c r="J21" s="178">
        <f t="shared" si="6"/>
        <v>0</v>
      </c>
      <c r="K21" s="178">
        <f t="shared" si="6"/>
        <v>0</v>
      </c>
      <c r="L21" s="178">
        <f t="shared" si="6"/>
        <v>0</v>
      </c>
      <c r="M21" s="178">
        <f t="shared" si="6"/>
        <v>0</v>
      </c>
      <c r="N21" s="178">
        <f t="shared" si="6"/>
        <v>0</v>
      </c>
      <c r="O21" s="178">
        <f t="shared" si="6"/>
        <v>0</v>
      </c>
      <c r="P21" s="178">
        <f t="shared" si="6"/>
        <v>0</v>
      </c>
      <c r="Q21" s="174" t="str">
        <f t="shared" si="4"/>
        <v/>
      </c>
      <c r="R21" s="186" t="str">
        <f t="shared" si="5"/>
        <v/>
      </c>
      <c r="S21" s="37"/>
      <c r="AN21" s="13"/>
    </row>
    <row r="22" spans="1:40" x14ac:dyDescent="0.25">
      <c r="A22" s="35"/>
      <c r="B22" s="78" t="str">
        <f t="shared" si="2"/>
        <v>Product/ Service 4</v>
      </c>
      <c r="C22" s="175"/>
      <c r="D22" s="176"/>
      <c r="E22" s="177">
        <f t="shared" ref="E22:P22" si="7">+$D$22*E8</f>
        <v>0</v>
      </c>
      <c r="F22" s="178">
        <f t="shared" si="7"/>
        <v>0</v>
      </c>
      <c r="G22" s="178">
        <f t="shared" si="7"/>
        <v>0</v>
      </c>
      <c r="H22" s="178">
        <f t="shared" si="7"/>
        <v>0</v>
      </c>
      <c r="I22" s="178">
        <f t="shared" si="7"/>
        <v>0</v>
      </c>
      <c r="J22" s="178">
        <f t="shared" si="7"/>
        <v>0</v>
      </c>
      <c r="K22" s="178">
        <f t="shared" si="7"/>
        <v>0</v>
      </c>
      <c r="L22" s="178">
        <f t="shared" si="7"/>
        <v>0</v>
      </c>
      <c r="M22" s="178">
        <f t="shared" si="7"/>
        <v>0</v>
      </c>
      <c r="N22" s="178">
        <f t="shared" si="7"/>
        <v>0</v>
      </c>
      <c r="O22" s="178">
        <f t="shared" si="7"/>
        <v>0</v>
      </c>
      <c r="P22" s="178">
        <f t="shared" si="7"/>
        <v>0</v>
      </c>
      <c r="Q22" s="174" t="str">
        <f t="shared" si="4"/>
        <v/>
      </c>
      <c r="R22" s="186" t="str">
        <f t="shared" si="5"/>
        <v/>
      </c>
      <c r="S22" s="37"/>
      <c r="AN22" s="13"/>
    </row>
    <row r="23" spans="1:40" x14ac:dyDescent="0.25">
      <c r="A23" s="35"/>
      <c r="B23" s="78" t="str">
        <f t="shared" si="2"/>
        <v>Product/ Service 5</v>
      </c>
      <c r="C23" s="175"/>
      <c r="D23" s="176"/>
      <c r="E23" s="177">
        <f t="shared" ref="E23:P23" si="8">+$D$23*E9</f>
        <v>0</v>
      </c>
      <c r="F23" s="178">
        <f t="shared" si="8"/>
        <v>0</v>
      </c>
      <c r="G23" s="178">
        <f t="shared" si="8"/>
        <v>0</v>
      </c>
      <c r="H23" s="178">
        <f t="shared" si="8"/>
        <v>0</v>
      </c>
      <c r="I23" s="178">
        <f t="shared" si="8"/>
        <v>0</v>
      </c>
      <c r="J23" s="178">
        <f t="shared" si="8"/>
        <v>0</v>
      </c>
      <c r="K23" s="178">
        <f t="shared" si="8"/>
        <v>0</v>
      </c>
      <c r="L23" s="178">
        <f t="shared" si="8"/>
        <v>0</v>
      </c>
      <c r="M23" s="178">
        <f t="shared" si="8"/>
        <v>0</v>
      </c>
      <c r="N23" s="178">
        <f t="shared" si="8"/>
        <v>0</v>
      </c>
      <c r="O23" s="178">
        <f t="shared" si="8"/>
        <v>0</v>
      </c>
      <c r="P23" s="178">
        <f t="shared" si="8"/>
        <v>0</v>
      </c>
      <c r="Q23" s="174" t="str">
        <f t="shared" si="4"/>
        <v/>
      </c>
      <c r="R23" s="186" t="str">
        <f t="shared" si="5"/>
        <v/>
      </c>
      <c r="S23" s="37"/>
      <c r="AN23" s="13"/>
    </row>
    <row r="24" spans="1:40" x14ac:dyDescent="0.25">
      <c r="A24" s="35"/>
      <c r="B24" s="78" t="str">
        <f t="shared" si="2"/>
        <v>Product/ Service 6</v>
      </c>
      <c r="C24" s="175"/>
      <c r="D24" s="143"/>
      <c r="E24" s="177">
        <f t="shared" ref="E24:P24" si="9">+$D$24*E10</f>
        <v>0</v>
      </c>
      <c r="F24" s="178">
        <f t="shared" si="9"/>
        <v>0</v>
      </c>
      <c r="G24" s="178">
        <f t="shared" si="9"/>
        <v>0</v>
      </c>
      <c r="H24" s="178">
        <f t="shared" si="9"/>
        <v>0</v>
      </c>
      <c r="I24" s="178">
        <f t="shared" si="9"/>
        <v>0</v>
      </c>
      <c r="J24" s="178">
        <f t="shared" si="9"/>
        <v>0</v>
      </c>
      <c r="K24" s="178">
        <f t="shared" si="9"/>
        <v>0</v>
      </c>
      <c r="L24" s="178">
        <f t="shared" si="9"/>
        <v>0</v>
      </c>
      <c r="M24" s="178">
        <f t="shared" si="9"/>
        <v>0</v>
      </c>
      <c r="N24" s="178">
        <f t="shared" si="9"/>
        <v>0</v>
      </c>
      <c r="O24" s="178">
        <f t="shared" si="9"/>
        <v>0</v>
      </c>
      <c r="P24" s="178">
        <f t="shared" si="9"/>
        <v>0</v>
      </c>
      <c r="Q24" s="174" t="str">
        <f t="shared" si="4"/>
        <v/>
      </c>
      <c r="R24" s="186" t="str">
        <f t="shared" si="5"/>
        <v/>
      </c>
      <c r="S24" s="13"/>
      <c r="AN24" s="13"/>
    </row>
    <row r="25" spans="1:40" x14ac:dyDescent="0.25">
      <c r="A25" s="35"/>
      <c r="B25" s="78" t="str">
        <f t="shared" si="2"/>
        <v>Product/ Service 7</v>
      </c>
      <c r="C25" s="175"/>
      <c r="D25" s="176"/>
      <c r="E25" s="177">
        <f t="shared" ref="E25:P25" si="10">+$D$25*E11</f>
        <v>0</v>
      </c>
      <c r="F25" s="178">
        <f t="shared" si="10"/>
        <v>0</v>
      </c>
      <c r="G25" s="178">
        <f t="shared" si="10"/>
        <v>0</v>
      </c>
      <c r="H25" s="178">
        <f t="shared" si="10"/>
        <v>0</v>
      </c>
      <c r="I25" s="178">
        <f t="shared" si="10"/>
        <v>0</v>
      </c>
      <c r="J25" s="178">
        <f t="shared" si="10"/>
        <v>0</v>
      </c>
      <c r="K25" s="178">
        <f t="shared" si="10"/>
        <v>0</v>
      </c>
      <c r="L25" s="178">
        <f t="shared" si="10"/>
        <v>0</v>
      </c>
      <c r="M25" s="178">
        <f t="shared" si="10"/>
        <v>0</v>
      </c>
      <c r="N25" s="178">
        <f t="shared" si="10"/>
        <v>0</v>
      </c>
      <c r="O25" s="178">
        <f t="shared" si="10"/>
        <v>0</v>
      </c>
      <c r="P25" s="178">
        <f t="shared" si="10"/>
        <v>0</v>
      </c>
      <c r="Q25" s="174" t="str">
        <f t="shared" si="4"/>
        <v/>
      </c>
      <c r="R25" s="186" t="str">
        <f t="shared" si="5"/>
        <v/>
      </c>
      <c r="S25" s="37"/>
      <c r="AN25" s="13"/>
    </row>
    <row r="26" spans="1:40" x14ac:dyDescent="0.25">
      <c r="A26" s="35"/>
      <c r="B26" s="78" t="str">
        <f t="shared" si="2"/>
        <v>Product/ Service 8</v>
      </c>
      <c r="C26" s="175"/>
      <c r="D26" s="176"/>
      <c r="E26" s="177">
        <f t="shared" ref="E26:P26" si="11">+$D$26*E12</f>
        <v>0</v>
      </c>
      <c r="F26" s="178">
        <f t="shared" si="11"/>
        <v>0</v>
      </c>
      <c r="G26" s="178">
        <f t="shared" si="11"/>
        <v>0</v>
      </c>
      <c r="H26" s="178">
        <f t="shared" si="11"/>
        <v>0</v>
      </c>
      <c r="I26" s="178">
        <f t="shared" si="11"/>
        <v>0</v>
      </c>
      <c r="J26" s="178">
        <f t="shared" si="11"/>
        <v>0</v>
      </c>
      <c r="K26" s="178">
        <f t="shared" si="11"/>
        <v>0</v>
      </c>
      <c r="L26" s="178">
        <f t="shared" si="11"/>
        <v>0</v>
      </c>
      <c r="M26" s="178">
        <f t="shared" si="11"/>
        <v>0</v>
      </c>
      <c r="N26" s="178">
        <f t="shared" si="11"/>
        <v>0</v>
      </c>
      <c r="O26" s="178">
        <f t="shared" si="11"/>
        <v>0</v>
      </c>
      <c r="P26" s="178">
        <f t="shared" si="11"/>
        <v>0</v>
      </c>
      <c r="Q26" s="174" t="str">
        <f t="shared" si="4"/>
        <v/>
      </c>
      <c r="R26" s="186" t="str">
        <f t="shared" si="5"/>
        <v/>
      </c>
      <c r="S26" s="37"/>
      <c r="AN26" s="13"/>
    </row>
    <row r="27" spans="1:40" x14ac:dyDescent="0.25">
      <c r="A27" s="35"/>
      <c r="B27" s="78" t="str">
        <f t="shared" si="2"/>
        <v>Product/ Service 9</v>
      </c>
      <c r="C27" s="175"/>
      <c r="D27" s="176"/>
      <c r="E27" s="177">
        <f t="shared" ref="E27:P27" si="12">+$D$27*E13</f>
        <v>0</v>
      </c>
      <c r="F27" s="178">
        <f t="shared" si="12"/>
        <v>0</v>
      </c>
      <c r="G27" s="178">
        <f t="shared" si="12"/>
        <v>0</v>
      </c>
      <c r="H27" s="178">
        <f t="shared" si="12"/>
        <v>0</v>
      </c>
      <c r="I27" s="178">
        <f t="shared" si="12"/>
        <v>0</v>
      </c>
      <c r="J27" s="178">
        <f t="shared" si="12"/>
        <v>0</v>
      </c>
      <c r="K27" s="178">
        <f t="shared" si="12"/>
        <v>0</v>
      </c>
      <c r="L27" s="178">
        <f t="shared" si="12"/>
        <v>0</v>
      </c>
      <c r="M27" s="178">
        <f t="shared" si="12"/>
        <v>0</v>
      </c>
      <c r="N27" s="178">
        <f t="shared" si="12"/>
        <v>0</v>
      </c>
      <c r="O27" s="178">
        <f t="shared" si="12"/>
        <v>0</v>
      </c>
      <c r="P27" s="178">
        <f t="shared" si="12"/>
        <v>0</v>
      </c>
      <c r="Q27" s="174" t="str">
        <f t="shared" si="4"/>
        <v/>
      </c>
      <c r="R27" s="186" t="str">
        <f t="shared" si="5"/>
        <v/>
      </c>
      <c r="S27" s="37"/>
      <c r="AN27" s="13"/>
    </row>
    <row r="28" spans="1:40" x14ac:dyDescent="0.25">
      <c r="A28" s="35"/>
      <c r="B28" s="78" t="str">
        <f t="shared" si="2"/>
        <v>Product/ Service 10</v>
      </c>
      <c r="C28" s="175"/>
      <c r="D28" s="176"/>
      <c r="E28" s="177">
        <f t="shared" ref="E28:P28" si="13">+$D$28*E14</f>
        <v>0</v>
      </c>
      <c r="F28" s="178">
        <f t="shared" si="13"/>
        <v>0</v>
      </c>
      <c r="G28" s="178">
        <f t="shared" si="13"/>
        <v>0</v>
      </c>
      <c r="H28" s="178">
        <f t="shared" si="13"/>
        <v>0</v>
      </c>
      <c r="I28" s="178">
        <f t="shared" si="13"/>
        <v>0</v>
      </c>
      <c r="J28" s="178">
        <f t="shared" si="13"/>
        <v>0</v>
      </c>
      <c r="K28" s="178">
        <f t="shared" si="13"/>
        <v>0</v>
      </c>
      <c r="L28" s="178">
        <f t="shared" si="13"/>
        <v>0</v>
      </c>
      <c r="M28" s="178">
        <f t="shared" si="13"/>
        <v>0</v>
      </c>
      <c r="N28" s="178">
        <f t="shared" si="13"/>
        <v>0</v>
      </c>
      <c r="O28" s="178">
        <f t="shared" si="13"/>
        <v>0</v>
      </c>
      <c r="P28" s="178">
        <f t="shared" si="13"/>
        <v>0</v>
      </c>
      <c r="Q28" s="174" t="str">
        <f t="shared" si="4"/>
        <v/>
      </c>
      <c r="R28" s="186" t="str">
        <f t="shared" si="5"/>
        <v/>
      </c>
      <c r="S28" s="37"/>
      <c r="AN28" s="13"/>
    </row>
    <row r="29" spans="1:40" x14ac:dyDescent="0.25">
      <c r="A29" s="35"/>
      <c r="B29" s="78" t="str">
        <f>B15</f>
        <v>Product/ Service 11</v>
      </c>
      <c r="C29" s="175"/>
      <c r="D29" s="176"/>
      <c r="E29" s="177">
        <f>+$D$29*E15</f>
        <v>0</v>
      </c>
      <c r="F29" s="177">
        <f t="shared" ref="F29:P29" si="14">+$D$29*F15</f>
        <v>0</v>
      </c>
      <c r="G29" s="177">
        <f t="shared" si="14"/>
        <v>0</v>
      </c>
      <c r="H29" s="177">
        <f t="shared" si="14"/>
        <v>0</v>
      </c>
      <c r="I29" s="177">
        <f t="shared" si="14"/>
        <v>0</v>
      </c>
      <c r="J29" s="177">
        <f t="shared" si="14"/>
        <v>0</v>
      </c>
      <c r="K29" s="177">
        <f t="shared" si="14"/>
        <v>0</v>
      </c>
      <c r="L29" s="177">
        <f t="shared" si="14"/>
        <v>0</v>
      </c>
      <c r="M29" s="177">
        <f t="shared" si="14"/>
        <v>0</v>
      </c>
      <c r="N29" s="177">
        <f t="shared" si="14"/>
        <v>0</v>
      </c>
      <c r="O29" s="177">
        <f t="shared" si="14"/>
        <v>0</v>
      </c>
      <c r="P29" s="177">
        <f t="shared" si="14"/>
        <v>0</v>
      </c>
      <c r="Q29" s="174" t="str">
        <f t="shared" si="4"/>
        <v/>
      </c>
      <c r="R29" s="186" t="str">
        <f t="shared" si="5"/>
        <v/>
      </c>
      <c r="S29" s="37"/>
      <c r="AN29" s="13"/>
    </row>
    <row r="30" spans="1:40" x14ac:dyDescent="0.25">
      <c r="A30" s="35"/>
      <c r="B30" s="78" t="str">
        <f t="shared" si="2"/>
        <v>Product/ Service 12</v>
      </c>
      <c r="C30" s="175"/>
      <c r="D30" s="176"/>
      <c r="E30" s="177">
        <f>+$D$30*E16</f>
        <v>0</v>
      </c>
      <c r="F30" s="177">
        <f t="shared" ref="F30:P30" si="15">+$D$30*F16</f>
        <v>0</v>
      </c>
      <c r="G30" s="177">
        <f t="shared" si="15"/>
        <v>0</v>
      </c>
      <c r="H30" s="177">
        <f t="shared" si="15"/>
        <v>0</v>
      </c>
      <c r="I30" s="177">
        <f t="shared" si="15"/>
        <v>0</v>
      </c>
      <c r="J30" s="177">
        <f t="shared" si="15"/>
        <v>0</v>
      </c>
      <c r="K30" s="177">
        <f t="shared" si="15"/>
        <v>0</v>
      </c>
      <c r="L30" s="177">
        <f t="shared" si="15"/>
        <v>0</v>
      </c>
      <c r="M30" s="177">
        <f t="shared" si="15"/>
        <v>0</v>
      </c>
      <c r="N30" s="177">
        <f t="shared" si="15"/>
        <v>0</v>
      </c>
      <c r="O30" s="177">
        <f t="shared" si="15"/>
        <v>0</v>
      </c>
      <c r="P30" s="177">
        <f t="shared" si="15"/>
        <v>0</v>
      </c>
      <c r="Q30" s="174" t="str">
        <f t="shared" si="4"/>
        <v/>
      </c>
      <c r="R30" s="351" t="str">
        <f t="shared" si="5"/>
        <v/>
      </c>
      <c r="S30" s="37"/>
      <c r="AN30" s="13"/>
    </row>
    <row r="31" spans="1:40" x14ac:dyDescent="0.25">
      <c r="A31" s="35"/>
      <c r="B31" s="79" t="s">
        <v>7</v>
      </c>
      <c r="C31" s="156"/>
      <c r="D31" s="149"/>
      <c r="E31" s="148">
        <f t="shared" ref="E31:P31" si="16">SUM(E19:E30)</f>
        <v>0</v>
      </c>
      <c r="F31" s="148">
        <f t="shared" si="16"/>
        <v>0</v>
      </c>
      <c r="G31" s="148">
        <f t="shared" si="16"/>
        <v>0</v>
      </c>
      <c r="H31" s="148">
        <f t="shared" si="16"/>
        <v>0</v>
      </c>
      <c r="I31" s="148">
        <f t="shared" si="16"/>
        <v>0</v>
      </c>
      <c r="J31" s="148">
        <f t="shared" si="16"/>
        <v>0</v>
      </c>
      <c r="K31" s="148">
        <f t="shared" si="16"/>
        <v>0</v>
      </c>
      <c r="L31" s="148">
        <f t="shared" si="16"/>
        <v>0</v>
      </c>
      <c r="M31" s="148">
        <f t="shared" si="16"/>
        <v>0</v>
      </c>
      <c r="N31" s="148">
        <f t="shared" si="16"/>
        <v>0</v>
      </c>
      <c r="O31" s="148">
        <f t="shared" si="16"/>
        <v>0</v>
      </c>
      <c r="P31" s="148">
        <f t="shared" si="16"/>
        <v>0</v>
      </c>
      <c r="Q31" s="150">
        <f>SUM(E31:P31)</f>
        <v>0</v>
      </c>
      <c r="R31" s="186" t="str">
        <f>IF(Q31=0,"",Q31/$Q$31)</f>
        <v/>
      </c>
      <c r="S31" s="37"/>
      <c r="AN31" s="13"/>
    </row>
    <row r="32" spans="1:40" x14ac:dyDescent="0.25">
      <c r="A32" s="35"/>
      <c r="B32" s="73" t="s">
        <v>42</v>
      </c>
      <c r="C32" s="151"/>
      <c r="D32" s="152"/>
      <c r="E32" s="153"/>
      <c r="F32" s="153"/>
      <c r="G32" s="153"/>
      <c r="H32" s="153"/>
      <c r="I32" s="153"/>
      <c r="J32" s="153"/>
      <c r="K32" s="153"/>
      <c r="L32" s="153"/>
      <c r="M32" s="153"/>
      <c r="N32" s="153"/>
      <c r="O32" s="153"/>
      <c r="P32" s="153"/>
      <c r="Q32" s="154"/>
      <c r="R32" s="83"/>
      <c r="S32" s="37"/>
      <c r="AN32" s="13"/>
    </row>
    <row r="33" spans="1:40" x14ac:dyDescent="0.25">
      <c r="A33" s="35"/>
      <c r="B33" s="352" t="str">
        <f>'Start Up Costs'!$E$4</f>
        <v>Owner Contribution</v>
      </c>
      <c r="C33" s="141">
        <f>'Start Up Costs'!$E$37</f>
        <v>0</v>
      </c>
      <c r="D33" s="141"/>
      <c r="E33" s="146"/>
      <c r="F33" s="146"/>
      <c r="G33" s="146"/>
      <c r="H33" s="146"/>
      <c r="I33" s="146"/>
      <c r="J33" s="146"/>
      <c r="K33" s="146"/>
      <c r="L33" s="146"/>
      <c r="M33" s="146"/>
      <c r="N33" s="146"/>
      <c r="O33" s="146"/>
      <c r="P33" s="146"/>
      <c r="Q33" s="145">
        <f>SUM(E33:P33)</f>
        <v>0</v>
      </c>
      <c r="R33" s="83"/>
      <c r="S33" s="37"/>
    </row>
    <row r="34" spans="1:40" x14ac:dyDescent="0.25">
      <c r="A34" s="35"/>
      <c r="B34" s="30" t="str">
        <f>'Start Up Costs'!$F$4</f>
        <v>Loan 1</v>
      </c>
      <c r="C34" s="141">
        <f>'Start Up Costs'!$F$37</f>
        <v>0</v>
      </c>
      <c r="D34" s="141"/>
      <c r="E34" s="146"/>
      <c r="F34" s="146"/>
      <c r="G34" s="146"/>
      <c r="H34" s="146"/>
      <c r="I34" s="146"/>
      <c r="J34" s="146"/>
      <c r="K34" s="146"/>
      <c r="L34" s="146"/>
      <c r="M34" s="146"/>
      <c r="N34" s="146"/>
      <c r="O34" s="146"/>
      <c r="P34" s="146"/>
      <c r="Q34" s="145">
        <f t="shared" ref="Q34:Q40" si="17">SUM(E34:P34)</f>
        <v>0</v>
      </c>
      <c r="R34" s="83"/>
      <c r="S34" s="37"/>
    </row>
    <row r="35" spans="1:40" x14ac:dyDescent="0.25">
      <c r="A35" s="35"/>
      <c r="B35" s="30" t="str">
        <f>'Start Up Costs'!$G$4</f>
        <v>Loan 2</v>
      </c>
      <c r="C35" s="141">
        <f>'Start Up Costs'!$G$37</f>
        <v>0</v>
      </c>
      <c r="D35" s="141"/>
      <c r="E35" s="146"/>
      <c r="F35" s="146"/>
      <c r="G35" s="146"/>
      <c r="H35" s="146"/>
      <c r="I35" s="146"/>
      <c r="J35" s="146"/>
      <c r="K35" s="146"/>
      <c r="L35" s="146"/>
      <c r="M35" s="146"/>
      <c r="N35" s="146"/>
      <c r="O35" s="146"/>
      <c r="P35" s="146"/>
      <c r="Q35" s="145">
        <f t="shared" si="17"/>
        <v>0</v>
      </c>
      <c r="R35" s="83"/>
      <c r="S35" s="37"/>
    </row>
    <row r="36" spans="1:40" x14ac:dyDescent="0.25">
      <c r="A36" s="35"/>
      <c r="B36" s="23" t="s">
        <v>252</v>
      </c>
      <c r="C36" s="141"/>
      <c r="D36" s="141"/>
      <c r="E36" s="146"/>
      <c r="F36" s="146"/>
      <c r="G36" s="146"/>
      <c r="H36" s="146"/>
      <c r="I36" s="146"/>
      <c r="J36" s="146"/>
      <c r="K36" s="146"/>
      <c r="L36" s="146"/>
      <c r="M36" s="146"/>
      <c r="N36" s="146"/>
      <c r="O36" s="146"/>
      <c r="P36" s="146"/>
      <c r="Q36" s="145">
        <f>SUM(E36:P36)</f>
        <v>0</v>
      </c>
      <c r="R36" s="83"/>
      <c r="S36" s="37"/>
    </row>
    <row r="37" spans="1:40" x14ac:dyDescent="0.25">
      <c r="A37" s="35"/>
      <c r="B37" s="352" t="str">
        <f>'Start Up Costs'!$I$4</f>
        <v>Grant 1</v>
      </c>
      <c r="C37" s="141">
        <f>'Start Up Costs'!$I$37</f>
        <v>0</v>
      </c>
      <c r="D37" s="141"/>
      <c r="E37" s="146"/>
      <c r="F37" s="146"/>
      <c r="G37" s="146"/>
      <c r="H37" s="146"/>
      <c r="I37" s="146"/>
      <c r="J37" s="146"/>
      <c r="K37" s="146"/>
      <c r="L37" s="146"/>
      <c r="M37" s="146"/>
      <c r="N37" s="146"/>
      <c r="O37" s="146"/>
      <c r="P37" s="146"/>
      <c r="Q37" s="145">
        <f>SUM(E37:P37)</f>
        <v>0</v>
      </c>
      <c r="R37" s="83"/>
      <c r="S37" s="37"/>
    </row>
    <row r="38" spans="1:40" x14ac:dyDescent="0.25">
      <c r="A38" s="35"/>
      <c r="B38" s="80" t="str">
        <f>'Start Up Costs'!$J$4</f>
        <v>Grant 2</v>
      </c>
      <c r="C38" s="141">
        <f>'Start Up Costs'!$J$37</f>
        <v>0</v>
      </c>
      <c r="D38" s="141"/>
      <c r="E38" s="146"/>
      <c r="F38" s="146"/>
      <c r="G38" s="146"/>
      <c r="H38" s="146"/>
      <c r="I38" s="146"/>
      <c r="J38" s="146"/>
      <c r="K38" s="146"/>
      <c r="L38" s="146"/>
      <c r="M38" s="146"/>
      <c r="N38" s="146"/>
      <c r="O38" s="146"/>
      <c r="P38" s="146"/>
      <c r="Q38" s="145">
        <f t="shared" si="17"/>
        <v>0</v>
      </c>
      <c r="R38" s="83"/>
      <c r="S38" s="37"/>
    </row>
    <row r="39" spans="1:40" x14ac:dyDescent="0.25">
      <c r="A39" s="35"/>
      <c r="B39" s="23" t="s">
        <v>253</v>
      </c>
      <c r="C39" s="179"/>
      <c r="D39" s="141"/>
      <c r="E39" s="146"/>
      <c r="F39" s="146"/>
      <c r="G39" s="146"/>
      <c r="H39" s="146"/>
      <c r="I39" s="146"/>
      <c r="J39" s="146"/>
      <c r="K39" s="146"/>
      <c r="L39" s="146"/>
      <c r="M39" s="146"/>
      <c r="N39" s="146"/>
      <c r="O39" s="146"/>
      <c r="P39" s="146"/>
      <c r="Q39" s="145">
        <f t="shared" si="17"/>
        <v>0</v>
      </c>
      <c r="R39" s="83"/>
      <c r="S39" s="37"/>
    </row>
    <row r="40" spans="1:40" x14ac:dyDescent="0.25">
      <c r="A40" s="35"/>
      <c r="B40" s="79" t="s">
        <v>8</v>
      </c>
      <c r="C40" s="156">
        <f>SUM(C33:C39)</f>
        <v>0</v>
      </c>
      <c r="D40" s="156"/>
      <c r="E40" s="148">
        <f t="shared" ref="E40:P40" si="18">SUM(E33:E39)</f>
        <v>0</v>
      </c>
      <c r="F40" s="148">
        <f t="shared" si="18"/>
        <v>0</v>
      </c>
      <c r="G40" s="148">
        <f t="shared" si="18"/>
        <v>0</v>
      </c>
      <c r="H40" s="148">
        <f t="shared" si="18"/>
        <v>0</v>
      </c>
      <c r="I40" s="148">
        <f t="shared" si="18"/>
        <v>0</v>
      </c>
      <c r="J40" s="148">
        <f t="shared" si="18"/>
        <v>0</v>
      </c>
      <c r="K40" s="148">
        <f t="shared" si="18"/>
        <v>0</v>
      </c>
      <c r="L40" s="148">
        <f t="shared" si="18"/>
        <v>0</v>
      </c>
      <c r="M40" s="148">
        <f t="shared" si="18"/>
        <v>0</v>
      </c>
      <c r="N40" s="148">
        <f t="shared" si="18"/>
        <v>0</v>
      </c>
      <c r="O40" s="148">
        <f t="shared" si="18"/>
        <v>0</v>
      </c>
      <c r="P40" s="148">
        <f t="shared" si="18"/>
        <v>0</v>
      </c>
      <c r="Q40" s="150">
        <f t="shared" si="17"/>
        <v>0</v>
      </c>
      <c r="R40" s="83"/>
      <c r="S40" s="37"/>
    </row>
    <row r="41" spans="1:40" ht="13.8" thickBot="1" x14ac:dyDescent="0.3">
      <c r="A41" s="35"/>
      <c r="B41" s="82" t="s">
        <v>53</v>
      </c>
      <c r="C41" s="157">
        <f>SUM(C33:C39)</f>
        <v>0</v>
      </c>
      <c r="D41" s="157"/>
      <c r="E41" s="163">
        <f t="shared" ref="E41:Q41" si="19">+E31+E40</f>
        <v>0</v>
      </c>
      <c r="F41" s="163">
        <f t="shared" si="19"/>
        <v>0</v>
      </c>
      <c r="G41" s="163">
        <f t="shared" si="19"/>
        <v>0</v>
      </c>
      <c r="H41" s="163">
        <f t="shared" si="19"/>
        <v>0</v>
      </c>
      <c r="I41" s="163">
        <f t="shared" si="19"/>
        <v>0</v>
      </c>
      <c r="J41" s="163">
        <f t="shared" si="19"/>
        <v>0</v>
      </c>
      <c r="K41" s="163">
        <f t="shared" si="19"/>
        <v>0</v>
      </c>
      <c r="L41" s="163">
        <f t="shared" si="19"/>
        <v>0</v>
      </c>
      <c r="M41" s="163">
        <f t="shared" si="19"/>
        <v>0</v>
      </c>
      <c r="N41" s="163">
        <f t="shared" si="19"/>
        <v>0</v>
      </c>
      <c r="O41" s="163">
        <f t="shared" si="19"/>
        <v>0</v>
      </c>
      <c r="P41" s="163">
        <f t="shared" si="19"/>
        <v>0</v>
      </c>
      <c r="Q41" s="164">
        <f t="shared" si="19"/>
        <v>0</v>
      </c>
      <c r="R41" s="83"/>
      <c r="S41" s="37"/>
    </row>
    <row r="42" spans="1:40" s="3" customFormat="1" x14ac:dyDescent="0.25">
      <c r="A42" s="58"/>
      <c r="B42" s="59" t="s">
        <v>9</v>
      </c>
      <c r="C42" s="180"/>
      <c r="D42" s="180"/>
      <c r="E42" s="181"/>
      <c r="F42" s="181"/>
      <c r="G42" s="181"/>
      <c r="H42" s="181"/>
      <c r="I42" s="181"/>
      <c r="J42" s="181"/>
      <c r="K42" s="181"/>
      <c r="L42" s="181"/>
      <c r="M42" s="181"/>
      <c r="N42" s="181"/>
      <c r="O42" s="181"/>
      <c r="P42" s="181"/>
      <c r="Q42" s="182"/>
      <c r="R42" s="401"/>
      <c r="S42" s="64"/>
      <c r="T42" s="12"/>
      <c r="U42" s="12"/>
      <c r="V42" s="12"/>
      <c r="W42" s="12"/>
      <c r="X42" s="12"/>
      <c r="Y42" s="12"/>
      <c r="Z42" s="12"/>
      <c r="AA42" s="12"/>
      <c r="AB42" s="12"/>
      <c r="AC42" s="12"/>
      <c r="AD42" s="12"/>
      <c r="AE42" s="12"/>
      <c r="AF42" s="12"/>
      <c r="AG42" s="12"/>
      <c r="AH42" s="12"/>
      <c r="AI42" s="12"/>
      <c r="AJ42" s="12"/>
      <c r="AK42" s="12"/>
      <c r="AL42" s="12"/>
      <c r="AM42" s="12"/>
      <c r="AN42" s="12"/>
    </row>
    <row r="43" spans="1:40" x14ac:dyDescent="0.25">
      <c r="A43" s="35"/>
      <c r="B43" s="73" t="s">
        <v>93</v>
      </c>
      <c r="C43" s="151"/>
      <c r="D43" s="152"/>
      <c r="E43" s="153"/>
      <c r="F43" s="153"/>
      <c r="G43" s="153"/>
      <c r="H43" s="153"/>
      <c r="I43" s="153"/>
      <c r="J43" s="153"/>
      <c r="K43" s="153"/>
      <c r="L43" s="153"/>
      <c r="M43" s="153"/>
      <c r="N43" s="153"/>
      <c r="O43" s="153"/>
      <c r="P43" s="153"/>
      <c r="Q43" s="154"/>
      <c r="R43" s="401"/>
      <c r="S43" s="35"/>
      <c r="T43" s="13"/>
      <c r="U43" s="13"/>
      <c r="V43" s="13"/>
      <c r="W43" s="13"/>
      <c r="X43" s="13"/>
      <c r="Y43" s="13"/>
      <c r="Z43" s="13"/>
      <c r="AA43" s="13"/>
      <c r="AB43" s="13"/>
      <c r="AC43" s="13"/>
      <c r="AD43" s="13"/>
      <c r="AE43" s="13"/>
      <c r="AF43" s="13"/>
      <c r="AG43" s="13"/>
      <c r="AH43" s="13"/>
      <c r="AI43" s="13"/>
      <c r="AJ43" s="13"/>
      <c r="AK43" s="13"/>
      <c r="AL43" s="13"/>
      <c r="AM43" s="13"/>
      <c r="AN43" s="13"/>
    </row>
    <row r="44" spans="1:40" x14ac:dyDescent="0.25">
      <c r="A44" s="35"/>
      <c r="B44" s="84" t="str">
        <f>'Start Up Costs'!B6</f>
        <v>Inventory</v>
      </c>
      <c r="C44" s="141">
        <f>'Start Up Costs'!C6</f>
        <v>0</v>
      </c>
      <c r="D44" s="141"/>
      <c r="E44" s="146"/>
      <c r="F44" s="146"/>
      <c r="G44" s="146"/>
      <c r="H44" s="146"/>
      <c r="I44" s="146"/>
      <c r="J44" s="146"/>
      <c r="K44" s="146"/>
      <c r="L44" s="146"/>
      <c r="M44" s="146"/>
      <c r="N44" s="146"/>
      <c r="O44" s="146"/>
      <c r="P44" s="146"/>
      <c r="Q44" s="145">
        <f t="shared" ref="Q44:Q45" si="20">SUM(E44:P44)</f>
        <v>0</v>
      </c>
      <c r="R44" s="89"/>
      <c r="S44" s="35"/>
      <c r="T44" s="13"/>
      <c r="U44" s="13"/>
      <c r="V44" s="13"/>
      <c r="W44" s="13"/>
      <c r="X44" s="13"/>
      <c r="Y44" s="13"/>
      <c r="Z44" s="13"/>
      <c r="AA44" s="13"/>
      <c r="AB44" s="13"/>
      <c r="AC44" s="13"/>
      <c r="AD44" s="13"/>
      <c r="AE44" s="13"/>
      <c r="AF44" s="13"/>
      <c r="AG44" s="13"/>
      <c r="AH44" s="13"/>
      <c r="AI44" s="13"/>
      <c r="AJ44" s="13"/>
      <c r="AK44" s="13"/>
      <c r="AL44" s="13"/>
      <c r="AM44" s="13"/>
      <c r="AN44" s="13"/>
    </row>
    <row r="45" spans="1:40" x14ac:dyDescent="0.25">
      <c r="A45" s="35"/>
      <c r="B45" s="84" t="str">
        <f>'Start Up Costs'!B7</f>
        <v>Raw materials/ supplies</v>
      </c>
      <c r="C45" s="141">
        <f>'Start Up Costs'!C7</f>
        <v>0</v>
      </c>
      <c r="D45" s="141"/>
      <c r="E45" s="146"/>
      <c r="F45" s="146"/>
      <c r="G45" s="146"/>
      <c r="H45" s="146"/>
      <c r="I45" s="146"/>
      <c r="J45" s="146"/>
      <c r="K45" s="146"/>
      <c r="L45" s="146"/>
      <c r="M45" s="146"/>
      <c r="N45" s="146"/>
      <c r="O45" s="146"/>
      <c r="P45" s="146"/>
      <c r="Q45" s="145">
        <f t="shared" si="20"/>
        <v>0</v>
      </c>
      <c r="R45" s="89"/>
      <c r="S45" s="35"/>
      <c r="T45" s="13"/>
      <c r="U45" s="13"/>
      <c r="V45" s="13"/>
      <c r="W45" s="13"/>
      <c r="X45" s="13"/>
      <c r="Y45" s="13"/>
      <c r="Z45" s="13"/>
      <c r="AA45" s="13"/>
      <c r="AB45" s="13"/>
      <c r="AC45" s="13"/>
      <c r="AD45" s="13"/>
      <c r="AE45" s="13"/>
      <c r="AF45" s="13"/>
      <c r="AG45" s="13"/>
      <c r="AH45" s="13"/>
      <c r="AI45" s="13"/>
      <c r="AJ45" s="13"/>
      <c r="AK45" s="13"/>
      <c r="AL45" s="13"/>
      <c r="AM45" s="13"/>
      <c r="AN45" s="13"/>
    </row>
    <row r="46" spans="1:40" x14ac:dyDescent="0.25">
      <c r="A46" s="35"/>
      <c r="B46" s="79" t="s">
        <v>122</v>
      </c>
      <c r="C46" s="148">
        <f>SUM(C44:C45)</f>
        <v>0</v>
      </c>
      <c r="D46" s="149"/>
      <c r="E46" s="148">
        <f>SUM(E44:E45)</f>
        <v>0</v>
      </c>
      <c r="F46" s="148">
        <f t="shared" ref="F46:P46" si="21">SUM(F44:F45)</f>
        <v>0</v>
      </c>
      <c r="G46" s="148">
        <f t="shared" si="21"/>
        <v>0</v>
      </c>
      <c r="H46" s="148">
        <f t="shared" si="21"/>
        <v>0</v>
      </c>
      <c r="I46" s="148">
        <f t="shared" si="21"/>
        <v>0</v>
      </c>
      <c r="J46" s="148">
        <f t="shared" si="21"/>
        <v>0</v>
      </c>
      <c r="K46" s="148">
        <f t="shared" si="21"/>
        <v>0</v>
      </c>
      <c r="L46" s="148">
        <f t="shared" si="21"/>
        <v>0</v>
      </c>
      <c r="M46" s="148">
        <f t="shared" si="21"/>
        <v>0</v>
      </c>
      <c r="N46" s="148">
        <f t="shared" si="21"/>
        <v>0</v>
      </c>
      <c r="O46" s="148">
        <f t="shared" si="21"/>
        <v>0</v>
      </c>
      <c r="P46" s="148">
        <f t="shared" si="21"/>
        <v>0</v>
      </c>
      <c r="Q46" s="150">
        <f>SUM(Q44:Q45)</f>
        <v>0</v>
      </c>
      <c r="R46" s="186"/>
      <c r="S46" s="35"/>
      <c r="T46" s="13"/>
      <c r="U46" s="13"/>
      <c r="V46" s="13"/>
      <c r="W46" s="13"/>
      <c r="X46" s="13"/>
      <c r="Y46" s="13"/>
      <c r="Z46" s="13"/>
      <c r="AA46" s="13"/>
      <c r="AB46" s="13"/>
      <c r="AC46" s="13"/>
      <c r="AD46" s="13"/>
      <c r="AE46" s="13"/>
      <c r="AF46" s="13"/>
      <c r="AG46" s="13"/>
      <c r="AH46" s="13"/>
      <c r="AI46" s="13"/>
      <c r="AJ46" s="13"/>
      <c r="AK46" s="13"/>
      <c r="AL46" s="13"/>
      <c r="AM46" s="13"/>
      <c r="AN46" s="13"/>
    </row>
    <row r="47" spans="1:40" s="8" customFormat="1" ht="13.5" customHeight="1" x14ac:dyDescent="0.25">
      <c r="A47" s="27"/>
      <c r="B47" s="73" t="s">
        <v>150</v>
      </c>
      <c r="C47" s="74"/>
      <c r="D47" s="75"/>
      <c r="E47" s="76"/>
      <c r="F47" s="76"/>
      <c r="G47" s="76"/>
      <c r="H47" s="76"/>
      <c r="I47" s="76"/>
      <c r="J47" s="76"/>
      <c r="K47" s="76"/>
      <c r="L47" s="76"/>
      <c r="M47" s="76"/>
      <c r="N47" s="76"/>
      <c r="O47" s="76"/>
      <c r="P47" s="76"/>
      <c r="Q47" s="77"/>
      <c r="R47" s="186"/>
      <c r="S47" s="37"/>
      <c r="T47" s="11"/>
      <c r="U47" s="11"/>
      <c r="V47" s="11"/>
      <c r="W47" s="11"/>
      <c r="X47" s="11"/>
      <c r="Y47" s="11"/>
      <c r="Z47" s="11"/>
      <c r="AA47" s="11"/>
      <c r="AB47" s="11"/>
      <c r="AC47" s="11"/>
      <c r="AD47" s="11"/>
      <c r="AE47" s="11"/>
      <c r="AF47" s="11"/>
      <c r="AG47" s="11"/>
      <c r="AH47" s="11"/>
      <c r="AI47" s="11"/>
      <c r="AJ47" s="11"/>
      <c r="AK47" s="11"/>
      <c r="AL47" s="11"/>
      <c r="AM47" s="11"/>
      <c r="AN47" s="11"/>
    </row>
    <row r="48" spans="1:40" x14ac:dyDescent="0.25">
      <c r="A48" s="35"/>
      <c r="B48" s="84" t="s">
        <v>120</v>
      </c>
      <c r="C48" s="85"/>
      <c r="D48" s="81"/>
      <c r="E48" s="146"/>
      <c r="F48" s="146"/>
      <c r="G48" s="146"/>
      <c r="H48" s="146"/>
      <c r="I48" s="146"/>
      <c r="J48" s="146"/>
      <c r="K48" s="146"/>
      <c r="L48" s="146"/>
      <c r="M48" s="146"/>
      <c r="N48" s="146"/>
      <c r="O48" s="146"/>
      <c r="P48" s="146"/>
      <c r="Q48" s="165">
        <f>SUM(C48:P48)</f>
        <v>0</v>
      </c>
      <c r="R48" s="186"/>
      <c r="S48" s="37"/>
    </row>
    <row r="49" spans="1:40" x14ac:dyDescent="0.25">
      <c r="A49" s="35"/>
      <c r="B49" s="73" t="s">
        <v>139</v>
      </c>
      <c r="C49" s="74"/>
      <c r="D49" s="75"/>
      <c r="E49" s="166"/>
      <c r="F49" s="166"/>
      <c r="G49" s="166"/>
      <c r="H49" s="166"/>
      <c r="I49" s="166"/>
      <c r="J49" s="166"/>
      <c r="K49" s="166"/>
      <c r="L49" s="166"/>
      <c r="M49" s="166"/>
      <c r="N49" s="166"/>
      <c r="O49" s="166"/>
      <c r="P49" s="166"/>
      <c r="Q49" s="167"/>
      <c r="R49" s="186"/>
      <c r="S49" s="37"/>
    </row>
    <row r="50" spans="1:40" x14ac:dyDescent="0.25">
      <c r="A50" s="35"/>
      <c r="B50" s="30" t="s">
        <v>34</v>
      </c>
      <c r="C50" s="85"/>
      <c r="D50" s="81"/>
      <c r="E50" s="146"/>
      <c r="F50" s="146"/>
      <c r="G50" s="146"/>
      <c r="H50" s="146"/>
      <c r="I50" s="146"/>
      <c r="J50" s="146"/>
      <c r="K50" s="146"/>
      <c r="L50" s="146"/>
      <c r="M50" s="146"/>
      <c r="N50" s="146"/>
      <c r="O50" s="146"/>
      <c r="P50" s="146"/>
      <c r="Q50" s="145">
        <f t="shared" ref="Q50" si="22">SUM(C50:P50)</f>
        <v>0</v>
      </c>
      <c r="R50" s="186"/>
      <c r="S50" s="35"/>
      <c r="T50" s="13"/>
      <c r="U50" s="13"/>
      <c r="V50" s="13"/>
      <c r="W50" s="13"/>
      <c r="X50" s="13"/>
      <c r="Y50" s="13"/>
      <c r="Z50" s="13"/>
      <c r="AA50" s="13"/>
      <c r="AB50" s="13"/>
      <c r="AC50" s="13"/>
      <c r="AD50" s="13"/>
      <c r="AE50" s="13"/>
      <c r="AF50" s="13"/>
      <c r="AG50" s="13"/>
      <c r="AH50" s="13"/>
      <c r="AI50" s="13"/>
      <c r="AJ50" s="13"/>
      <c r="AK50" s="13"/>
      <c r="AL50" s="13"/>
      <c r="AM50" s="13"/>
      <c r="AN50" s="13"/>
    </row>
    <row r="51" spans="1:40" x14ac:dyDescent="0.25">
      <c r="A51" s="35"/>
      <c r="B51" s="107" t="s">
        <v>67</v>
      </c>
      <c r="C51" s="85"/>
      <c r="D51" s="86" t="s">
        <v>37</v>
      </c>
      <c r="E51" s="168"/>
      <c r="F51" s="168"/>
      <c r="G51" s="168"/>
      <c r="H51" s="168"/>
      <c r="I51" s="168"/>
      <c r="J51" s="168"/>
      <c r="K51" s="168"/>
      <c r="L51" s="169"/>
      <c r="M51" s="168"/>
      <c r="N51" s="168"/>
      <c r="O51" s="168"/>
      <c r="P51" s="168"/>
      <c r="Q51" s="165"/>
      <c r="R51" s="186"/>
      <c r="S51" s="35"/>
      <c r="T51" s="13"/>
      <c r="U51" s="13"/>
      <c r="V51" s="13"/>
      <c r="W51" s="13"/>
      <c r="X51" s="13"/>
      <c r="Y51" s="13"/>
      <c r="Z51" s="13"/>
      <c r="AA51" s="13"/>
      <c r="AB51" s="13"/>
      <c r="AC51" s="13"/>
      <c r="AD51" s="13"/>
      <c r="AE51" s="13"/>
      <c r="AF51" s="13"/>
      <c r="AG51" s="13"/>
      <c r="AH51" s="13"/>
      <c r="AI51" s="13"/>
      <c r="AJ51" s="13"/>
      <c r="AK51" s="13"/>
      <c r="AL51" s="13"/>
      <c r="AM51" s="13"/>
      <c r="AN51" s="13"/>
    </row>
    <row r="52" spans="1:40" x14ac:dyDescent="0.25">
      <c r="A52" s="35"/>
      <c r="B52" s="87" t="s">
        <v>66</v>
      </c>
      <c r="C52" s="85"/>
      <c r="D52" s="20"/>
      <c r="E52" s="141">
        <f t="shared" ref="E52:P52" si="23">E50*$D$52</f>
        <v>0</v>
      </c>
      <c r="F52" s="141">
        <f t="shared" si="23"/>
        <v>0</v>
      </c>
      <c r="G52" s="141">
        <f t="shared" si="23"/>
        <v>0</v>
      </c>
      <c r="H52" s="141">
        <f t="shared" si="23"/>
        <v>0</v>
      </c>
      <c r="I52" s="141">
        <f t="shared" si="23"/>
        <v>0</v>
      </c>
      <c r="J52" s="141">
        <f t="shared" si="23"/>
        <v>0</v>
      </c>
      <c r="K52" s="141">
        <f>K50*$D$52</f>
        <v>0</v>
      </c>
      <c r="L52" s="141">
        <f>L50*$D$52</f>
        <v>0</v>
      </c>
      <c r="M52" s="141">
        <f t="shared" si="23"/>
        <v>0</v>
      </c>
      <c r="N52" s="141">
        <f t="shared" si="23"/>
        <v>0</v>
      </c>
      <c r="O52" s="141">
        <f t="shared" si="23"/>
        <v>0</v>
      </c>
      <c r="P52" s="141">
        <f t="shared" si="23"/>
        <v>0</v>
      </c>
      <c r="Q52" s="145">
        <f>SUM(E52:P52)</f>
        <v>0</v>
      </c>
      <c r="R52" s="186"/>
      <c r="S52" s="35"/>
      <c r="T52" s="13"/>
      <c r="U52" s="13"/>
      <c r="V52" s="13"/>
      <c r="W52" s="13"/>
      <c r="X52" s="13"/>
      <c r="Y52" s="13"/>
      <c r="Z52" s="13"/>
      <c r="AA52" s="13"/>
      <c r="AB52" s="13"/>
      <c r="AC52" s="13"/>
      <c r="AD52" s="13"/>
      <c r="AE52" s="13"/>
      <c r="AF52" s="13"/>
      <c r="AG52" s="13"/>
      <c r="AH52" s="13"/>
      <c r="AI52" s="13"/>
      <c r="AJ52" s="13"/>
      <c r="AK52" s="13"/>
      <c r="AL52" s="13"/>
      <c r="AM52" s="13"/>
      <c r="AN52" s="13"/>
    </row>
    <row r="53" spans="1:40" x14ac:dyDescent="0.25">
      <c r="A53" s="35"/>
      <c r="B53" s="87" t="s">
        <v>260</v>
      </c>
      <c r="C53" s="85"/>
      <c r="D53" s="88">
        <v>1.5800000000000002E-2</v>
      </c>
      <c r="E53" s="141">
        <f t="shared" ref="E53:P53" si="24">(E50*$D$53)*1.4</f>
        <v>0</v>
      </c>
      <c r="F53" s="141">
        <f t="shared" si="24"/>
        <v>0</v>
      </c>
      <c r="G53" s="141">
        <f t="shared" si="24"/>
        <v>0</v>
      </c>
      <c r="H53" s="141">
        <f t="shared" si="24"/>
        <v>0</v>
      </c>
      <c r="I53" s="141">
        <f t="shared" si="24"/>
        <v>0</v>
      </c>
      <c r="J53" s="141">
        <f t="shared" si="24"/>
        <v>0</v>
      </c>
      <c r="K53" s="141">
        <f>(K50*$D$53)*1.4</f>
        <v>0</v>
      </c>
      <c r="L53" s="141">
        <f>(L50*$D$53)*1.4</f>
        <v>0</v>
      </c>
      <c r="M53" s="141">
        <f t="shared" si="24"/>
        <v>0</v>
      </c>
      <c r="N53" s="141">
        <f t="shared" si="24"/>
        <v>0</v>
      </c>
      <c r="O53" s="141">
        <f t="shared" si="24"/>
        <v>0</v>
      </c>
      <c r="P53" s="141">
        <f t="shared" si="24"/>
        <v>0</v>
      </c>
      <c r="Q53" s="145">
        <f>SUM(E53:P53)</f>
        <v>0</v>
      </c>
      <c r="R53" s="186"/>
      <c r="S53" s="35"/>
      <c r="T53" s="13"/>
      <c r="U53" s="13"/>
      <c r="V53" s="13"/>
      <c r="W53" s="13"/>
      <c r="X53" s="13"/>
      <c r="Y53" s="13"/>
      <c r="Z53" s="13"/>
      <c r="AA53" s="13"/>
      <c r="AB53" s="13"/>
      <c r="AC53" s="13"/>
      <c r="AD53" s="13"/>
      <c r="AE53" s="13"/>
      <c r="AF53" s="13"/>
      <c r="AG53" s="13"/>
      <c r="AH53" s="13"/>
      <c r="AI53" s="13"/>
      <c r="AJ53" s="13"/>
      <c r="AK53" s="13"/>
      <c r="AL53" s="13"/>
      <c r="AM53" s="13"/>
      <c r="AN53" s="13"/>
    </row>
    <row r="54" spans="1:40" x14ac:dyDescent="0.25">
      <c r="A54" s="35"/>
      <c r="B54" s="87" t="s">
        <v>261</v>
      </c>
      <c r="C54" s="85"/>
      <c r="D54" s="88">
        <v>5.7000000000000002E-2</v>
      </c>
      <c r="E54" s="141">
        <f t="shared" ref="E54:P54" si="25">(E48*$D$54)+(E50*$D$54)</f>
        <v>0</v>
      </c>
      <c r="F54" s="141">
        <f t="shared" si="25"/>
        <v>0</v>
      </c>
      <c r="G54" s="141">
        <f t="shared" si="25"/>
        <v>0</v>
      </c>
      <c r="H54" s="141">
        <f t="shared" si="25"/>
        <v>0</v>
      </c>
      <c r="I54" s="141">
        <f t="shared" si="25"/>
        <v>0</v>
      </c>
      <c r="J54" s="141">
        <f t="shared" si="25"/>
        <v>0</v>
      </c>
      <c r="K54" s="141">
        <f>(K48*$D$54)+(K50*$D$54)</f>
        <v>0</v>
      </c>
      <c r="L54" s="141">
        <f>(L48*$D$54)+(L50*$D$54)</f>
        <v>0</v>
      </c>
      <c r="M54" s="141">
        <f t="shared" si="25"/>
        <v>0</v>
      </c>
      <c r="N54" s="141">
        <f t="shared" si="25"/>
        <v>0</v>
      </c>
      <c r="O54" s="141">
        <f t="shared" si="25"/>
        <v>0</v>
      </c>
      <c r="P54" s="141">
        <f t="shared" si="25"/>
        <v>0</v>
      </c>
      <c r="Q54" s="145">
        <f t="shared" ref="Q54" si="26">SUM(E54:P54)</f>
        <v>0</v>
      </c>
      <c r="R54" s="186"/>
      <c r="S54" s="35"/>
      <c r="T54" s="13"/>
      <c r="U54" s="13"/>
      <c r="V54" s="13"/>
      <c r="W54" s="13"/>
      <c r="X54" s="13"/>
      <c r="Y54" s="13"/>
      <c r="Z54" s="13"/>
      <c r="AA54" s="13"/>
      <c r="AB54" s="13"/>
      <c r="AC54" s="13"/>
      <c r="AD54" s="13"/>
      <c r="AE54" s="13"/>
      <c r="AF54" s="13"/>
      <c r="AG54" s="13"/>
      <c r="AH54" s="13"/>
      <c r="AI54" s="13"/>
      <c r="AJ54" s="13"/>
      <c r="AK54" s="13"/>
      <c r="AL54" s="13"/>
      <c r="AM54" s="13"/>
      <c r="AN54" s="13"/>
    </row>
    <row r="55" spans="1:40" x14ac:dyDescent="0.25">
      <c r="A55" s="35"/>
      <c r="B55" s="87" t="s">
        <v>262</v>
      </c>
      <c r="C55" s="85"/>
      <c r="D55" s="88">
        <v>0.04</v>
      </c>
      <c r="E55" s="141">
        <f t="shared" ref="E55:P55" si="27">E50*$D$55</f>
        <v>0</v>
      </c>
      <c r="F55" s="141">
        <f t="shared" si="27"/>
        <v>0</v>
      </c>
      <c r="G55" s="141">
        <f t="shared" si="27"/>
        <v>0</v>
      </c>
      <c r="H55" s="141">
        <f t="shared" si="27"/>
        <v>0</v>
      </c>
      <c r="I55" s="141">
        <f t="shared" si="27"/>
        <v>0</v>
      </c>
      <c r="J55" s="141">
        <f t="shared" si="27"/>
        <v>0</v>
      </c>
      <c r="K55" s="141">
        <f>K50*$D$55</f>
        <v>0</v>
      </c>
      <c r="L55" s="141">
        <f>L50*$D$55</f>
        <v>0</v>
      </c>
      <c r="M55" s="141">
        <f t="shared" si="27"/>
        <v>0</v>
      </c>
      <c r="N55" s="141">
        <f t="shared" si="27"/>
        <v>0</v>
      </c>
      <c r="O55" s="141">
        <f t="shared" si="27"/>
        <v>0</v>
      </c>
      <c r="P55" s="141">
        <f t="shared" si="27"/>
        <v>0</v>
      </c>
      <c r="Q55" s="145">
        <f>SUM(E55:P55)</f>
        <v>0</v>
      </c>
      <c r="R55" s="186"/>
      <c r="S55" s="35"/>
      <c r="T55" s="13"/>
      <c r="U55" s="13"/>
      <c r="V55" s="13"/>
      <c r="W55" s="13"/>
      <c r="X55" s="13"/>
      <c r="Y55" s="13"/>
      <c r="Z55" s="13"/>
      <c r="AA55" s="13"/>
      <c r="AB55" s="13"/>
      <c r="AC55" s="13"/>
      <c r="AD55" s="13"/>
      <c r="AE55" s="13"/>
      <c r="AF55" s="13"/>
      <c r="AG55" s="13"/>
      <c r="AH55" s="13"/>
      <c r="AI55" s="13"/>
      <c r="AJ55" s="13"/>
      <c r="AK55" s="13"/>
      <c r="AL55" s="13"/>
      <c r="AM55" s="13"/>
      <c r="AN55" s="13"/>
    </row>
    <row r="56" spans="1:40" x14ac:dyDescent="0.25">
      <c r="A56" s="35"/>
      <c r="B56" s="21" t="s">
        <v>38</v>
      </c>
      <c r="C56" s="141"/>
      <c r="D56" s="142"/>
      <c r="E56" s="143"/>
      <c r="F56" s="143"/>
      <c r="G56" s="143"/>
      <c r="H56" s="143"/>
      <c r="I56" s="143"/>
      <c r="J56" s="143"/>
      <c r="K56" s="143"/>
      <c r="L56" s="144"/>
      <c r="M56" s="143"/>
      <c r="N56" s="143"/>
      <c r="O56" s="143"/>
      <c r="P56" s="143"/>
      <c r="Q56" s="145">
        <f>SUM(E56:P56)</f>
        <v>0</v>
      </c>
      <c r="R56" s="186"/>
      <c r="S56" s="35"/>
      <c r="T56" s="13"/>
      <c r="U56" s="13"/>
      <c r="V56" s="13"/>
      <c r="W56" s="13"/>
      <c r="X56" s="13"/>
      <c r="Y56" s="13"/>
      <c r="Z56" s="13"/>
      <c r="AA56" s="13"/>
      <c r="AB56" s="13"/>
      <c r="AC56" s="13"/>
      <c r="AD56" s="13"/>
      <c r="AE56" s="13"/>
      <c r="AF56" s="13"/>
      <c r="AG56" s="13"/>
      <c r="AH56" s="13"/>
      <c r="AI56" s="13"/>
      <c r="AJ56" s="13"/>
      <c r="AK56" s="13"/>
      <c r="AL56" s="13"/>
      <c r="AM56" s="13"/>
      <c r="AN56" s="13"/>
    </row>
    <row r="57" spans="1:40" x14ac:dyDescent="0.25">
      <c r="A57" s="35"/>
      <c r="B57" s="84" t="s">
        <v>35</v>
      </c>
      <c r="C57" s="141"/>
      <c r="D57" s="141"/>
      <c r="E57" s="146"/>
      <c r="F57" s="146"/>
      <c r="G57" s="146"/>
      <c r="H57" s="146"/>
      <c r="I57" s="146"/>
      <c r="J57" s="146"/>
      <c r="K57" s="146"/>
      <c r="L57" s="147"/>
      <c r="M57" s="146"/>
      <c r="N57" s="146"/>
      <c r="O57" s="146"/>
      <c r="P57" s="146"/>
      <c r="Q57" s="145">
        <f>SUM(E57:P57)</f>
        <v>0</v>
      </c>
      <c r="R57" s="186"/>
      <c r="S57" s="35"/>
      <c r="T57" s="13"/>
      <c r="U57" s="13"/>
      <c r="V57" s="13"/>
      <c r="W57" s="13"/>
      <c r="X57" s="13"/>
      <c r="Y57" s="13"/>
      <c r="Z57" s="13"/>
      <c r="AA57" s="13"/>
      <c r="AB57" s="13"/>
      <c r="AC57" s="13"/>
      <c r="AD57" s="13"/>
      <c r="AE57" s="13"/>
      <c r="AF57" s="13"/>
      <c r="AG57" s="13"/>
      <c r="AH57" s="13"/>
      <c r="AI57" s="13"/>
      <c r="AJ57" s="13"/>
      <c r="AK57" s="13"/>
      <c r="AL57" s="13"/>
      <c r="AM57" s="13"/>
      <c r="AN57" s="13"/>
    </row>
    <row r="58" spans="1:40" x14ac:dyDescent="0.25">
      <c r="A58" s="35"/>
      <c r="B58" s="79" t="s">
        <v>140</v>
      </c>
      <c r="C58" s="148"/>
      <c r="D58" s="149"/>
      <c r="E58" s="148">
        <f>SUM(E50:E57)</f>
        <v>0</v>
      </c>
      <c r="F58" s="148">
        <f t="shared" ref="F58:Q58" si="28">SUM(F50:F57)</f>
        <v>0</v>
      </c>
      <c r="G58" s="148">
        <f t="shared" si="28"/>
        <v>0</v>
      </c>
      <c r="H58" s="148">
        <f t="shared" si="28"/>
        <v>0</v>
      </c>
      <c r="I58" s="148">
        <f t="shared" si="28"/>
        <v>0</v>
      </c>
      <c r="J58" s="148">
        <f t="shared" si="28"/>
        <v>0</v>
      </c>
      <c r="K58" s="148">
        <f t="shared" si="28"/>
        <v>0</v>
      </c>
      <c r="L58" s="148">
        <f>SUM(L50:L57)</f>
        <v>0</v>
      </c>
      <c r="M58" s="148">
        <f t="shared" si="28"/>
        <v>0</v>
      </c>
      <c r="N58" s="148">
        <f t="shared" si="28"/>
        <v>0</v>
      </c>
      <c r="O58" s="148">
        <f t="shared" si="28"/>
        <v>0</v>
      </c>
      <c r="P58" s="148">
        <f t="shared" si="28"/>
        <v>0</v>
      </c>
      <c r="Q58" s="150">
        <f t="shared" si="28"/>
        <v>0</v>
      </c>
      <c r="R58" s="186"/>
      <c r="S58" s="35"/>
      <c r="T58" s="13"/>
      <c r="U58" s="13"/>
      <c r="V58" s="13"/>
      <c r="W58" s="13"/>
      <c r="X58" s="13"/>
      <c r="Y58" s="13"/>
      <c r="Z58" s="13"/>
      <c r="AA58" s="13"/>
      <c r="AB58" s="13"/>
      <c r="AC58" s="13"/>
      <c r="AD58" s="13"/>
      <c r="AE58" s="13"/>
      <c r="AF58" s="13"/>
      <c r="AG58" s="13"/>
      <c r="AH58" s="13"/>
      <c r="AI58" s="13"/>
      <c r="AJ58" s="13"/>
      <c r="AK58" s="13"/>
      <c r="AL58" s="13"/>
      <c r="AM58" s="13"/>
      <c r="AN58" s="13"/>
    </row>
    <row r="59" spans="1:40" x14ac:dyDescent="0.25">
      <c r="A59" s="35"/>
      <c r="B59" s="73" t="s">
        <v>135</v>
      </c>
      <c r="C59" s="151"/>
      <c r="D59" s="152"/>
      <c r="E59" s="153"/>
      <c r="F59" s="153"/>
      <c r="G59" s="153"/>
      <c r="H59" s="153"/>
      <c r="I59" s="153"/>
      <c r="J59" s="153"/>
      <c r="K59" s="153"/>
      <c r="L59" s="153"/>
      <c r="M59" s="153"/>
      <c r="N59" s="153"/>
      <c r="O59" s="153"/>
      <c r="P59" s="153"/>
      <c r="Q59" s="154"/>
      <c r="R59" s="186"/>
      <c r="S59" s="35"/>
      <c r="T59" s="13"/>
      <c r="U59" s="13"/>
      <c r="V59" s="13"/>
      <c r="W59" s="13"/>
      <c r="X59" s="13"/>
      <c r="Y59" s="13"/>
      <c r="Z59" s="13"/>
      <c r="AA59" s="13"/>
      <c r="AB59" s="13"/>
      <c r="AC59" s="13"/>
      <c r="AD59" s="13"/>
      <c r="AE59" s="13"/>
      <c r="AF59" s="13"/>
      <c r="AG59" s="13"/>
      <c r="AH59" s="13"/>
      <c r="AI59" s="13"/>
      <c r="AJ59" s="13"/>
      <c r="AK59" s="13"/>
      <c r="AL59" s="13"/>
      <c r="AM59" s="13"/>
      <c r="AN59" s="13"/>
    </row>
    <row r="60" spans="1:40" x14ac:dyDescent="0.25">
      <c r="A60" s="35"/>
      <c r="B60" s="84" t="str">
        <f>'Start Up Costs'!B10</f>
        <v>Equipment</v>
      </c>
      <c r="C60" s="141">
        <f>'Start Up Costs'!C10</f>
        <v>0</v>
      </c>
      <c r="D60" s="141"/>
      <c r="E60" s="146"/>
      <c r="F60" s="146"/>
      <c r="G60" s="146"/>
      <c r="H60" s="146"/>
      <c r="I60" s="146"/>
      <c r="J60" s="146"/>
      <c r="K60" s="146"/>
      <c r="L60" s="146"/>
      <c r="M60" s="146"/>
      <c r="N60" s="146"/>
      <c r="O60" s="146"/>
      <c r="P60" s="146"/>
      <c r="Q60" s="145">
        <f t="shared" ref="Q60:Q67" si="29">SUM(E60:P60)</f>
        <v>0</v>
      </c>
      <c r="R60" s="186"/>
      <c r="S60" s="35"/>
      <c r="T60" s="13"/>
      <c r="U60" s="13"/>
      <c r="V60" s="13"/>
      <c r="W60" s="13"/>
      <c r="X60" s="13"/>
      <c r="Y60" s="13"/>
      <c r="Z60" s="13"/>
      <c r="AA60" s="13"/>
      <c r="AB60" s="13"/>
      <c r="AC60" s="13"/>
      <c r="AD60" s="13"/>
      <c r="AE60" s="13"/>
      <c r="AF60" s="13"/>
      <c r="AG60" s="13"/>
      <c r="AH60" s="13"/>
      <c r="AI60" s="13"/>
      <c r="AJ60" s="13"/>
      <c r="AK60" s="13"/>
      <c r="AL60" s="13"/>
      <c r="AM60" s="13"/>
      <c r="AN60" s="13"/>
    </row>
    <row r="61" spans="1:40" x14ac:dyDescent="0.25">
      <c r="A61" s="35"/>
      <c r="B61" s="84" t="str">
        <f>'Start Up Costs'!B11</f>
        <v>Furniture and fixtures</v>
      </c>
      <c r="C61" s="141">
        <f>'Start Up Costs'!C11</f>
        <v>0</v>
      </c>
      <c r="D61" s="141"/>
      <c r="E61" s="146"/>
      <c r="F61" s="146"/>
      <c r="G61" s="146"/>
      <c r="H61" s="146"/>
      <c r="I61" s="146"/>
      <c r="J61" s="146"/>
      <c r="K61" s="146"/>
      <c r="L61" s="146"/>
      <c r="M61" s="146"/>
      <c r="N61" s="146"/>
      <c r="O61" s="146"/>
      <c r="P61" s="146"/>
      <c r="Q61" s="145">
        <f t="shared" si="29"/>
        <v>0</v>
      </c>
      <c r="R61" s="186"/>
      <c r="S61" s="35"/>
      <c r="T61" s="13"/>
      <c r="U61" s="13"/>
      <c r="V61" s="13"/>
      <c r="W61" s="13"/>
      <c r="X61" s="13"/>
      <c r="Y61" s="13"/>
      <c r="Z61" s="13"/>
      <c r="AA61" s="13"/>
      <c r="AB61" s="13"/>
      <c r="AC61" s="13"/>
      <c r="AD61" s="13"/>
      <c r="AE61" s="13"/>
      <c r="AF61" s="13"/>
      <c r="AG61" s="13"/>
      <c r="AH61" s="13"/>
      <c r="AI61" s="13"/>
      <c r="AJ61" s="13"/>
      <c r="AK61" s="13"/>
      <c r="AL61" s="13"/>
      <c r="AM61" s="13"/>
      <c r="AN61" s="13"/>
    </row>
    <row r="62" spans="1:40" x14ac:dyDescent="0.25">
      <c r="A62" s="35"/>
      <c r="B62" s="84" t="str">
        <f>'Start Up Costs'!B12</f>
        <v>Website</v>
      </c>
      <c r="C62" s="141">
        <f>'Start Up Costs'!C12</f>
        <v>0</v>
      </c>
      <c r="D62" s="141"/>
      <c r="E62" s="146"/>
      <c r="F62" s="146"/>
      <c r="G62" s="146"/>
      <c r="H62" s="146"/>
      <c r="I62" s="146"/>
      <c r="J62" s="146"/>
      <c r="K62" s="146"/>
      <c r="L62" s="146"/>
      <c r="M62" s="146"/>
      <c r="N62" s="146"/>
      <c r="O62" s="146"/>
      <c r="P62" s="146"/>
      <c r="Q62" s="145">
        <f t="shared" si="29"/>
        <v>0</v>
      </c>
      <c r="R62" s="186"/>
      <c r="S62" s="35"/>
      <c r="T62" s="13"/>
      <c r="U62" s="13"/>
      <c r="V62" s="13"/>
      <c r="W62" s="13"/>
      <c r="X62" s="13"/>
      <c r="Y62" s="13"/>
      <c r="Z62" s="13"/>
      <c r="AA62" s="13"/>
      <c r="AB62" s="13"/>
      <c r="AC62" s="13"/>
      <c r="AD62" s="13"/>
      <c r="AE62" s="13"/>
      <c r="AF62" s="13"/>
      <c r="AG62" s="13"/>
      <c r="AH62" s="13"/>
      <c r="AI62" s="13"/>
      <c r="AJ62" s="13"/>
      <c r="AK62" s="13"/>
      <c r="AL62" s="13"/>
      <c r="AM62" s="13"/>
      <c r="AN62" s="13"/>
    </row>
    <row r="63" spans="1:40" x14ac:dyDescent="0.25">
      <c r="A63" s="35"/>
      <c r="B63" s="30" t="str">
        <f>'Start Up Costs'!B13</f>
        <v>Leasehold improvements</v>
      </c>
      <c r="C63" s="141">
        <f>'Start Up Costs'!C13</f>
        <v>0</v>
      </c>
      <c r="D63" s="141"/>
      <c r="E63" s="146"/>
      <c r="F63" s="146"/>
      <c r="G63" s="146"/>
      <c r="H63" s="146"/>
      <c r="I63" s="146"/>
      <c r="J63" s="146"/>
      <c r="K63" s="146"/>
      <c r="L63" s="146"/>
      <c r="M63" s="146"/>
      <c r="N63" s="146"/>
      <c r="O63" s="146"/>
      <c r="P63" s="146"/>
      <c r="Q63" s="145">
        <f>SUM(E63:P63)</f>
        <v>0</v>
      </c>
      <c r="R63" s="186"/>
      <c r="S63" s="35"/>
      <c r="T63" s="13"/>
      <c r="U63" s="13"/>
      <c r="V63" s="13"/>
      <c r="W63" s="13"/>
      <c r="X63" s="13"/>
      <c r="Y63" s="13"/>
      <c r="Z63" s="13"/>
      <c r="AA63" s="13"/>
      <c r="AB63" s="13"/>
      <c r="AC63" s="13"/>
      <c r="AD63" s="13"/>
      <c r="AE63" s="13"/>
      <c r="AF63" s="13"/>
      <c r="AG63" s="13"/>
      <c r="AH63" s="13"/>
      <c r="AI63" s="13"/>
      <c r="AJ63" s="13"/>
      <c r="AK63" s="13"/>
      <c r="AL63" s="13"/>
      <c r="AM63" s="13"/>
      <c r="AN63" s="13"/>
    </row>
    <row r="64" spans="1:40" x14ac:dyDescent="0.25">
      <c r="A64" s="35"/>
      <c r="B64" s="84" t="str">
        <f>'Start Up Costs'!B14</f>
        <v>Capital expense 1</v>
      </c>
      <c r="C64" s="141">
        <f>'Start Up Costs'!C14</f>
        <v>0</v>
      </c>
      <c r="D64" s="155"/>
      <c r="E64" s="146"/>
      <c r="F64" s="146"/>
      <c r="G64" s="146"/>
      <c r="H64" s="146"/>
      <c r="I64" s="146"/>
      <c r="J64" s="146"/>
      <c r="K64" s="146"/>
      <c r="L64" s="146"/>
      <c r="M64" s="146"/>
      <c r="N64" s="146"/>
      <c r="O64" s="146"/>
      <c r="P64" s="146"/>
      <c r="Q64" s="145">
        <f t="shared" si="29"/>
        <v>0</v>
      </c>
      <c r="R64" s="186"/>
      <c r="S64" s="35"/>
      <c r="T64" s="13"/>
      <c r="U64" s="13"/>
      <c r="V64" s="13"/>
      <c r="W64" s="13"/>
      <c r="X64" s="13"/>
      <c r="Y64" s="13"/>
      <c r="Z64" s="13"/>
      <c r="AA64" s="13"/>
      <c r="AB64" s="13"/>
      <c r="AC64" s="13"/>
      <c r="AD64" s="13"/>
      <c r="AE64" s="13"/>
      <c r="AF64" s="13"/>
      <c r="AG64" s="13"/>
      <c r="AH64" s="13"/>
      <c r="AI64" s="13"/>
      <c r="AJ64" s="13"/>
      <c r="AK64" s="13"/>
      <c r="AL64" s="13"/>
      <c r="AM64" s="13"/>
      <c r="AN64" s="13"/>
    </row>
    <row r="65" spans="1:40" x14ac:dyDescent="0.25">
      <c r="A65" s="35"/>
      <c r="B65" s="84" t="str">
        <f>'Start Up Costs'!B15</f>
        <v>Capital expense 2</v>
      </c>
      <c r="C65" s="141">
        <f>'Start Up Costs'!C15</f>
        <v>0</v>
      </c>
      <c r="D65" s="155"/>
      <c r="E65" s="146"/>
      <c r="F65" s="146"/>
      <c r="G65" s="146"/>
      <c r="H65" s="146"/>
      <c r="I65" s="146"/>
      <c r="J65" s="146"/>
      <c r="K65" s="146"/>
      <c r="L65" s="146"/>
      <c r="M65" s="146"/>
      <c r="N65" s="146"/>
      <c r="O65" s="146"/>
      <c r="P65" s="146"/>
      <c r="Q65" s="145">
        <f t="shared" si="29"/>
        <v>0</v>
      </c>
      <c r="R65" s="186"/>
      <c r="S65" s="35"/>
      <c r="T65" s="13"/>
      <c r="U65" s="13"/>
      <c r="V65" s="13"/>
      <c r="W65" s="13"/>
      <c r="X65" s="13"/>
      <c r="Y65" s="13"/>
      <c r="Z65" s="13"/>
      <c r="AA65" s="13"/>
      <c r="AB65" s="13"/>
      <c r="AC65" s="13"/>
      <c r="AD65" s="13"/>
      <c r="AE65" s="13"/>
      <c r="AF65" s="13"/>
      <c r="AG65" s="13"/>
      <c r="AH65" s="13"/>
      <c r="AI65" s="13"/>
      <c r="AJ65" s="13"/>
      <c r="AK65" s="13"/>
      <c r="AL65" s="13"/>
      <c r="AM65" s="13"/>
      <c r="AN65" s="13"/>
    </row>
    <row r="66" spans="1:40" x14ac:dyDescent="0.25">
      <c r="A66" s="35"/>
      <c r="B66" s="84" t="str">
        <f>'Start Up Costs'!B16</f>
        <v>Capital expense 3</v>
      </c>
      <c r="C66" s="141">
        <f>'Start Up Costs'!C16</f>
        <v>0</v>
      </c>
      <c r="D66" s="155"/>
      <c r="E66" s="146"/>
      <c r="F66" s="146"/>
      <c r="G66" s="146"/>
      <c r="H66" s="146"/>
      <c r="I66" s="146"/>
      <c r="J66" s="146"/>
      <c r="K66" s="146"/>
      <c r="L66" s="146"/>
      <c r="M66" s="146"/>
      <c r="N66" s="146"/>
      <c r="O66" s="146"/>
      <c r="P66" s="146"/>
      <c r="Q66" s="145">
        <f t="shared" si="29"/>
        <v>0</v>
      </c>
      <c r="R66" s="186"/>
      <c r="S66" s="35"/>
      <c r="T66" s="13"/>
      <c r="U66" s="13"/>
      <c r="V66" s="13"/>
      <c r="W66" s="13"/>
      <c r="X66" s="13"/>
      <c r="Y66" s="13"/>
      <c r="Z66" s="13"/>
      <c r="AA66" s="13"/>
      <c r="AB66" s="13"/>
      <c r="AC66" s="13"/>
      <c r="AD66" s="13"/>
      <c r="AE66" s="13"/>
      <c r="AF66" s="13"/>
      <c r="AG66" s="13"/>
      <c r="AH66" s="13"/>
      <c r="AI66" s="13"/>
      <c r="AJ66" s="13"/>
      <c r="AK66" s="13"/>
      <c r="AL66" s="13"/>
      <c r="AM66" s="13"/>
      <c r="AN66" s="13"/>
    </row>
    <row r="67" spans="1:40" x14ac:dyDescent="0.25">
      <c r="A67" s="35"/>
      <c r="B67" s="330" t="str">
        <f>'Start Up Costs'!B17</f>
        <v>Capital expense 4</v>
      </c>
      <c r="C67" s="141">
        <f>'Start Up Costs'!C17</f>
        <v>0</v>
      </c>
      <c r="D67" s="155"/>
      <c r="E67" s="146"/>
      <c r="F67" s="146"/>
      <c r="G67" s="146"/>
      <c r="H67" s="146"/>
      <c r="I67" s="146"/>
      <c r="J67" s="146"/>
      <c r="K67" s="146"/>
      <c r="L67" s="146"/>
      <c r="M67" s="146"/>
      <c r="N67" s="146"/>
      <c r="O67" s="146"/>
      <c r="P67" s="146"/>
      <c r="Q67" s="145">
        <f t="shared" si="29"/>
        <v>0</v>
      </c>
      <c r="R67" s="186"/>
      <c r="S67" s="35"/>
      <c r="T67" s="13"/>
      <c r="U67" s="13"/>
      <c r="V67" s="13"/>
      <c r="W67" s="13"/>
      <c r="X67" s="13"/>
      <c r="Y67" s="13"/>
      <c r="Z67" s="13"/>
      <c r="AA67" s="13"/>
      <c r="AB67" s="13"/>
      <c r="AC67" s="13"/>
      <c r="AD67" s="13"/>
      <c r="AE67" s="13"/>
      <c r="AF67" s="13"/>
      <c r="AG67" s="13"/>
      <c r="AH67" s="13"/>
      <c r="AI67" s="13"/>
      <c r="AJ67" s="13"/>
      <c r="AK67" s="13"/>
      <c r="AL67" s="13"/>
      <c r="AM67" s="13"/>
      <c r="AN67" s="13"/>
    </row>
    <row r="68" spans="1:40" x14ac:dyDescent="0.25">
      <c r="A68" s="35"/>
      <c r="B68" s="330" t="str">
        <f>'Start Up Costs'!B18</f>
        <v>Capital expense 5</v>
      </c>
      <c r="C68" s="141">
        <f>'Start Up Costs'!C18</f>
        <v>0</v>
      </c>
      <c r="D68" s="155"/>
      <c r="E68" s="146"/>
      <c r="F68" s="146"/>
      <c r="G68" s="146"/>
      <c r="H68" s="146"/>
      <c r="I68" s="146"/>
      <c r="J68" s="146"/>
      <c r="K68" s="146"/>
      <c r="L68" s="146"/>
      <c r="M68" s="146"/>
      <c r="N68" s="146"/>
      <c r="O68" s="146"/>
      <c r="P68" s="146"/>
      <c r="Q68" s="145">
        <f>SUM(E68:P68)</f>
        <v>0</v>
      </c>
      <c r="R68" s="186"/>
      <c r="S68" s="35"/>
      <c r="T68" s="13"/>
      <c r="U68" s="13"/>
      <c r="V68" s="13"/>
      <c r="W68" s="13"/>
      <c r="X68" s="13"/>
      <c r="Y68" s="13"/>
      <c r="Z68" s="13"/>
      <c r="AA68" s="13"/>
      <c r="AB68" s="13"/>
      <c r="AC68" s="13"/>
      <c r="AD68" s="13"/>
      <c r="AE68" s="13"/>
      <c r="AF68" s="13"/>
      <c r="AG68" s="13"/>
      <c r="AH68" s="13"/>
      <c r="AI68" s="13"/>
      <c r="AJ68" s="13"/>
      <c r="AK68" s="13"/>
      <c r="AL68" s="13"/>
      <c r="AM68" s="13"/>
      <c r="AN68" s="13"/>
    </row>
    <row r="69" spans="1:40" x14ac:dyDescent="0.25">
      <c r="A69" s="35"/>
      <c r="B69" s="79" t="s">
        <v>136</v>
      </c>
      <c r="C69" s="148">
        <f>SUM(C60:C67)</f>
        <v>0</v>
      </c>
      <c r="D69" s="149"/>
      <c r="E69" s="148">
        <f>SUM(E60:E67)</f>
        <v>0</v>
      </c>
      <c r="F69" s="148">
        <f t="shared" ref="F69:P69" si="30">SUM(F60:F67)</f>
        <v>0</v>
      </c>
      <c r="G69" s="148">
        <f t="shared" si="30"/>
        <v>0</v>
      </c>
      <c r="H69" s="148">
        <f t="shared" si="30"/>
        <v>0</v>
      </c>
      <c r="I69" s="148">
        <f t="shared" si="30"/>
        <v>0</v>
      </c>
      <c r="J69" s="148">
        <f t="shared" si="30"/>
        <v>0</v>
      </c>
      <c r="K69" s="148">
        <f t="shared" si="30"/>
        <v>0</v>
      </c>
      <c r="L69" s="148">
        <f t="shared" si="30"/>
        <v>0</v>
      </c>
      <c r="M69" s="148">
        <f t="shared" si="30"/>
        <v>0</v>
      </c>
      <c r="N69" s="148">
        <f t="shared" si="30"/>
        <v>0</v>
      </c>
      <c r="O69" s="148">
        <f t="shared" si="30"/>
        <v>0</v>
      </c>
      <c r="P69" s="148">
        <f t="shared" si="30"/>
        <v>0</v>
      </c>
      <c r="Q69" s="150">
        <f>SUM(Q60:Q68)</f>
        <v>0</v>
      </c>
      <c r="R69" s="186"/>
      <c r="S69" s="35"/>
      <c r="T69" s="13"/>
      <c r="U69" s="13"/>
      <c r="V69" s="13"/>
      <c r="W69" s="13"/>
      <c r="X69" s="13"/>
      <c r="Y69" s="13"/>
      <c r="Z69" s="13"/>
      <c r="AA69" s="13"/>
      <c r="AB69" s="13"/>
      <c r="AC69" s="13"/>
      <c r="AD69" s="13"/>
      <c r="AE69" s="13"/>
      <c r="AF69" s="13"/>
      <c r="AG69" s="13"/>
      <c r="AH69" s="13"/>
      <c r="AI69" s="13"/>
      <c r="AJ69" s="13"/>
      <c r="AK69" s="13"/>
      <c r="AL69" s="13"/>
      <c r="AM69" s="13"/>
      <c r="AN69" s="13"/>
    </row>
    <row r="70" spans="1:40" x14ac:dyDescent="0.25">
      <c r="A70" s="35"/>
      <c r="B70" s="73" t="s">
        <v>10</v>
      </c>
      <c r="C70" s="151"/>
      <c r="D70" s="152"/>
      <c r="E70" s="153"/>
      <c r="F70" s="153"/>
      <c r="G70" s="153"/>
      <c r="H70" s="153"/>
      <c r="I70" s="153"/>
      <c r="J70" s="153"/>
      <c r="K70" s="153"/>
      <c r="L70" s="153"/>
      <c r="M70" s="153"/>
      <c r="N70" s="153"/>
      <c r="O70" s="153"/>
      <c r="P70" s="153"/>
      <c r="Q70" s="154"/>
      <c r="R70" s="186"/>
      <c r="S70" s="35"/>
      <c r="T70" s="13"/>
      <c r="U70" s="13"/>
      <c r="V70" s="13"/>
      <c r="W70" s="13"/>
      <c r="X70" s="13"/>
      <c r="Y70" s="13"/>
      <c r="Z70" s="13"/>
      <c r="AA70" s="13"/>
      <c r="AB70" s="13"/>
      <c r="AC70" s="13"/>
      <c r="AD70" s="13"/>
      <c r="AE70" s="13"/>
      <c r="AF70" s="13"/>
      <c r="AG70" s="13"/>
      <c r="AH70" s="13"/>
      <c r="AI70" s="13"/>
      <c r="AJ70" s="13"/>
      <c r="AK70" s="13"/>
      <c r="AL70" s="13"/>
      <c r="AM70" s="13"/>
      <c r="AN70" s="13"/>
    </row>
    <row r="71" spans="1:40" x14ac:dyDescent="0.25">
      <c r="A71" s="35"/>
      <c r="B71" s="30" t="str">
        <f>'Start Up Costs'!B21</f>
        <v>Premises rent</v>
      </c>
      <c r="C71" s="141">
        <f>'Start Up Costs'!C21</f>
        <v>0</v>
      </c>
      <c r="D71" s="141"/>
      <c r="E71" s="146"/>
      <c r="F71" s="146"/>
      <c r="G71" s="146"/>
      <c r="H71" s="146"/>
      <c r="I71" s="146"/>
      <c r="J71" s="146"/>
      <c r="K71" s="146"/>
      <c r="L71" s="146"/>
      <c r="M71" s="146"/>
      <c r="N71" s="146"/>
      <c r="O71" s="146"/>
      <c r="P71" s="146"/>
      <c r="Q71" s="145">
        <f t="shared" ref="Q71:Q85" si="31">SUM(E71:P71)</f>
        <v>0</v>
      </c>
      <c r="R71" s="186"/>
      <c r="S71" s="35"/>
      <c r="T71" s="13"/>
      <c r="U71" s="13"/>
      <c r="V71" s="13"/>
      <c r="W71" s="13"/>
      <c r="X71" s="13"/>
      <c r="Y71" s="13"/>
      <c r="Z71" s="13"/>
      <c r="AA71" s="13"/>
      <c r="AB71" s="13"/>
      <c r="AC71" s="13"/>
      <c r="AD71" s="13"/>
      <c r="AE71" s="13"/>
      <c r="AF71" s="13"/>
      <c r="AG71" s="13"/>
      <c r="AH71" s="13"/>
      <c r="AI71" s="13"/>
      <c r="AJ71" s="13"/>
      <c r="AK71" s="13"/>
      <c r="AL71" s="13"/>
      <c r="AM71" s="13"/>
      <c r="AN71" s="13"/>
    </row>
    <row r="72" spans="1:40" x14ac:dyDescent="0.25">
      <c r="A72" s="35"/>
      <c r="B72" s="30" t="str">
        <f>'Start Up Costs'!B22</f>
        <v>Business licences and permits</v>
      </c>
      <c r="C72" s="141">
        <f>'Start Up Costs'!C22</f>
        <v>0</v>
      </c>
      <c r="D72" s="141"/>
      <c r="E72" s="146"/>
      <c r="F72" s="146"/>
      <c r="G72" s="146"/>
      <c r="H72" s="146"/>
      <c r="I72" s="146"/>
      <c r="J72" s="146"/>
      <c r="K72" s="146"/>
      <c r="L72" s="146"/>
      <c r="M72" s="146"/>
      <c r="N72" s="146"/>
      <c r="O72" s="146"/>
      <c r="P72" s="146"/>
      <c r="Q72" s="145">
        <f t="shared" si="31"/>
        <v>0</v>
      </c>
      <c r="R72" s="186"/>
      <c r="S72" s="35"/>
      <c r="T72" s="13"/>
      <c r="U72" s="13"/>
      <c r="V72" s="13"/>
      <c r="W72" s="13"/>
      <c r="X72" s="13"/>
      <c r="Y72" s="13"/>
      <c r="Z72" s="13"/>
      <c r="AA72" s="13"/>
      <c r="AB72" s="13"/>
      <c r="AC72" s="13"/>
      <c r="AD72" s="13"/>
      <c r="AE72" s="13"/>
      <c r="AF72" s="13"/>
      <c r="AG72" s="13"/>
      <c r="AH72" s="13"/>
      <c r="AI72" s="13"/>
      <c r="AJ72" s="13"/>
      <c r="AK72" s="13"/>
      <c r="AL72" s="13"/>
      <c r="AM72" s="13"/>
      <c r="AN72" s="13"/>
    </row>
    <row r="73" spans="1:40" x14ac:dyDescent="0.25">
      <c r="A73" s="35"/>
      <c r="B73" s="30" t="str">
        <f>'Start Up Costs'!B23</f>
        <v>Insurance</v>
      </c>
      <c r="C73" s="141">
        <f>'Start Up Costs'!C23</f>
        <v>0</v>
      </c>
      <c r="D73" s="141"/>
      <c r="E73" s="146"/>
      <c r="F73" s="146"/>
      <c r="G73" s="146"/>
      <c r="H73" s="146"/>
      <c r="I73" s="146"/>
      <c r="J73" s="146"/>
      <c r="K73" s="146"/>
      <c r="L73" s="146"/>
      <c r="M73" s="146"/>
      <c r="N73" s="146"/>
      <c r="O73" s="146"/>
      <c r="P73" s="146"/>
      <c r="Q73" s="145">
        <f t="shared" si="31"/>
        <v>0</v>
      </c>
      <c r="R73" s="186"/>
      <c r="S73" s="35"/>
      <c r="T73" s="13"/>
      <c r="U73" s="13"/>
      <c r="V73" s="13"/>
      <c r="W73" s="13"/>
      <c r="X73" s="13"/>
      <c r="Y73" s="13"/>
      <c r="Z73" s="13"/>
      <c r="AA73" s="13"/>
      <c r="AB73" s="13"/>
      <c r="AC73" s="13"/>
      <c r="AD73" s="13"/>
      <c r="AE73" s="13"/>
      <c r="AF73" s="13"/>
      <c r="AG73" s="13"/>
      <c r="AH73" s="13"/>
      <c r="AI73" s="13"/>
      <c r="AJ73" s="13"/>
      <c r="AK73" s="13"/>
      <c r="AL73" s="13"/>
      <c r="AM73" s="13"/>
      <c r="AN73" s="13"/>
    </row>
    <row r="74" spans="1:40" x14ac:dyDescent="0.25">
      <c r="A74" s="35"/>
      <c r="B74" s="30" t="str">
        <f>'Start Up Costs'!B24</f>
        <v>Legal fees</v>
      </c>
      <c r="C74" s="141">
        <f>'Start Up Costs'!C24</f>
        <v>0</v>
      </c>
      <c r="D74" s="141"/>
      <c r="E74" s="146"/>
      <c r="F74" s="146"/>
      <c r="G74" s="146"/>
      <c r="H74" s="146"/>
      <c r="I74" s="146"/>
      <c r="J74" s="146"/>
      <c r="K74" s="146"/>
      <c r="L74" s="146"/>
      <c r="M74" s="146"/>
      <c r="N74" s="146"/>
      <c r="O74" s="146"/>
      <c r="P74" s="146"/>
      <c r="Q74" s="145">
        <f>SUM(E74:P74)</f>
        <v>0</v>
      </c>
      <c r="R74" s="186"/>
      <c r="S74" s="37"/>
    </row>
    <row r="75" spans="1:40" s="3" customFormat="1" ht="12.75" customHeight="1" x14ac:dyDescent="0.25">
      <c r="A75" s="58"/>
      <c r="B75" s="30" t="str">
        <f>'Start Up Costs'!B25</f>
        <v>Accounting</v>
      </c>
      <c r="C75" s="141">
        <f>'Start Up Costs'!C25</f>
        <v>0</v>
      </c>
      <c r="D75" s="141"/>
      <c r="E75" s="146"/>
      <c r="F75" s="146"/>
      <c r="G75" s="146"/>
      <c r="H75" s="146"/>
      <c r="I75" s="146"/>
      <c r="J75" s="146"/>
      <c r="K75" s="146"/>
      <c r="L75" s="146"/>
      <c r="M75" s="146"/>
      <c r="N75" s="146"/>
      <c r="O75" s="146"/>
      <c r="P75" s="146"/>
      <c r="Q75" s="145">
        <f t="shared" si="31"/>
        <v>0</v>
      </c>
      <c r="R75" s="186"/>
      <c r="S75" s="64"/>
      <c r="T75" s="12"/>
      <c r="U75" s="12"/>
      <c r="V75" s="12"/>
      <c r="W75" s="12"/>
      <c r="X75" s="12"/>
      <c r="Y75" s="12"/>
      <c r="Z75" s="12"/>
      <c r="AA75" s="12"/>
      <c r="AB75" s="12"/>
      <c r="AC75" s="12"/>
      <c r="AD75" s="12"/>
      <c r="AE75" s="12"/>
      <c r="AF75" s="12"/>
      <c r="AG75" s="12"/>
      <c r="AH75" s="12"/>
      <c r="AI75" s="12"/>
      <c r="AJ75" s="12"/>
      <c r="AK75" s="12"/>
      <c r="AL75" s="12"/>
      <c r="AM75" s="12"/>
      <c r="AN75" s="12"/>
    </row>
    <row r="76" spans="1:40" s="3" customFormat="1" ht="12.75" customHeight="1" x14ac:dyDescent="0.25">
      <c r="A76" s="58"/>
      <c r="B76" s="30" t="str">
        <f>'Start Up Costs'!B26</f>
        <v>Bank charges</v>
      </c>
      <c r="C76" s="141">
        <f>'Start Up Costs'!C26</f>
        <v>0</v>
      </c>
      <c r="D76" s="141"/>
      <c r="E76" s="146"/>
      <c r="F76" s="146"/>
      <c r="G76" s="146"/>
      <c r="H76" s="146"/>
      <c r="I76" s="146"/>
      <c r="J76" s="146"/>
      <c r="K76" s="146"/>
      <c r="L76" s="146"/>
      <c r="M76" s="146"/>
      <c r="N76" s="146"/>
      <c r="O76" s="146"/>
      <c r="P76" s="146"/>
      <c r="Q76" s="145">
        <f t="shared" si="31"/>
        <v>0</v>
      </c>
      <c r="R76" s="186"/>
      <c r="S76" s="64"/>
      <c r="T76" s="12"/>
      <c r="U76" s="12"/>
      <c r="V76" s="12"/>
      <c r="W76" s="12"/>
      <c r="X76" s="12"/>
      <c r="Y76" s="12"/>
      <c r="Z76" s="12"/>
      <c r="AA76" s="12"/>
      <c r="AB76" s="12"/>
      <c r="AC76" s="12"/>
      <c r="AD76" s="12"/>
      <c r="AE76" s="12"/>
      <c r="AF76" s="12"/>
      <c r="AG76" s="12"/>
      <c r="AH76" s="12"/>
      <c r="AI76" s="12"/>
      <c r="AJ76" s="12"/>
      <c r="AK76" s="12"/>
      <c r="AL76" s="12"/>
      <c r="AM76" s="12"/>
      <c r="AN76" s="12"/>
    </row>
    <row r="77" spans="1:40" s="3" customFormat="1" ht="12.75" customHeight="1" x14ac:dyDescent="0.25">
      <c r="A77" s="58"/>
      <c r="B77" s="30" t="str">
        <f>'Start Up Costs'!B27</f>
        <v>Advertising and promotion</v>
      </c>
      <c r="C77" s="141">
        <f>'Start Up Costs'!C27</f>
        <v>0</v>
      </c>
      <c r="D77" s="141"/>
      <c r="E77" s="146"/>
      <c r="F77" s="146"/>
      <c r="G77" s="146"/>
      <c r="H77" s="146"/>
      <c r="I77" s="146"/>
      <c r="J77" s="146"/>
      <c r="K77" s="146"/>
      <c r="L77" s="146"/>
      <c r="M77" s="146"/>
      <c r="N77" s="146"/>
      <c r="O77" s="146"/>
      <c r="P77" s="146"/>
      <c r="Q77" s="145">
        <f t="shared" si="31"/>
        <v>0</v>
      </c>
      <c r="R77" s="186"/>
      <c r="S77" s="64"/>
      <c r="T77" s="12"/>
      <c r="U77" s="12"/>
      <c r="V77" s="12"/>
      <c r="W77" s="12"/>
      <c r="X77" s="12"/>
      <c r="Y77" s="12"/>
      <c r="Z77" s="12"/>
      <c r="AA77" s="12"/>
      <c r="AB77" s="12"/>
      <c r="AC77" s="12"/>
      <c r="AD77" s="12"/>
      <c r="AE77" s="12"/>
      <c r="AF77" s="12"/>
      <c r="AG77" s="12"/>
      <c r="AH77" s="12"/>
      <c r="AI77" s="12"/>
      <c r="AJ77" s="12"/>
      <c r="AK77" s="12"/>
      <c r="AL77" s="12"/>
      <c r="AM77" s="12"/>
      <c r="AN77" s="12"/>
    </row>
    <row r="78" spans="1:40" s="3" customFormat="1" x14ac:dyDescent="0.25">
      <c r="A78" s="58"/>
      <c r="B78" s="30" t="str">
        <f>'Start Up Costs'!B28</f>
        <v>Office supplies</v>
      </c>
      <c r="C78" s="141">
        <f>'Start Up Costs'!C28</f>
        <v>0</v>
      </c>
      <c r="D78" s="141"/>
      <c r="E78" s="146"/>
      <c r="F78" s="146"/>
      <c r="G78" s="146"/>
      <c r="H78" s="146"/>
      <c r="I78" s="146"/>
      <c r="J78" s="146"/>
      <c r="K78" s="146"/>
      <c r="L78" s="146"/>
      <c r="M78" s="146"/>
      <c r="N78" s="146"/>
      <c r="O78" s="146"/>
      <c r="P78" s="146"/>
      <c r="Q78" s="145">
        <f t="shared" si="31"/>
        <v>0</v>
      </c>
      <c r="R78" s="186"/>
      <c r="S78" s="64"/>
      <c r="T78" s="12"/>
      <c r="U78" s="12"/>
      <c r="V78" s="12"/>
      <c r="W78" s="12"/>
      <c r="X78" s="12"/>
      <c r="Y78" s="12"/>
      <c r="Z78" s="12"/>
      <c r="AA78" s="12"/>
      <c r="AB78" s="12"/>
      <c r="AC78" s="12"/>
      <c r="AD78" s="12"/>
      <c r="AE78" s="12"/>
      <c r="AF78" s="12"/>
      <c r="AG78" s="12"/>
      <c r="AH78" s="12"/>
      <c r="AI78" s="12"/>
      <c r="AJ78" s="12"/>
      <c r="AK78" s="12"/>
      <c r="AL78" s="12"/>
      <c r="AM78" s="12"/>
      <c r="AN78" s="12"/>
    </row>
    <row r="79" spans="1:40" s="3" customFormat="1" x14ac:dyDescent="0.25">
      <c r="A79" s="58"/>
      <c r="B79" s="30" t="str">
        <f>'Start Up Costs'!B29</f>
        <v>Training</v>
      </c>
      <c r="C79" s="141">
        <f>'Start Up Costs'!C29</f>
        <v>0</v>
      </c>
      <c r="D79" s="141"/>
      <c r="E79" s="146"/>
      <c r="F79" s="146"/>
      <c r="G79" s="146"/>
      <c r="H79" s="146"/>
      <c r="I79" s="146"/>
      <c r="J79" s="146"/>
      <c r="K79" s="146"/>
      <c r="L79" s="146"/>
      <c r="M79" s="146"/>
      <c r="N79" s="146"/>
      <c r="O79" s="146"/>
      <c r="P79" s="146"/>
      <c r="Q79" s="145">
        <f t="shared" si="31"/>
        <v>0</v>
      </c>
      <c r="R79" s="186"/>
      <c r="S79" s="64"/>
      <c r="T79" s="12"/>
      <c r="U79" s="12"/>
      <c r="V79" s="12"/>
      <c r="W79" s="12"/>
      <c r="X79" s="12"/>
      <c r="Y79" s="12"/>
      <c r="Z79" s="12"/>
      <c r="AA79" s="12"/>
      <c r="AB79" s="12"/>
      <c r="AC79" s="12"/>
      <c r="AD79" s="12"/>
      <c r="AE79" s="12"/>
      <c r="AF79" s="12"/>
      <c r="AG79" s="12"/>
      <c r="AH79" s="12"/>
      <c r="AI79" s="12"/>
      <c r="AJ79" s="12"/>
      <c r="AK79" s="12"/>
      <c r="AL79" s="12"/>
      <c r="AM79" s="12"/>
      <c r="AN79" s="12"/>
    </row>
    <row r="80" spans="1:40" s="3" customFormat="1" x14ac:dyDescent="0.25">
      <c r="A80" s="58"/>
      <c r="B80" s="30" t="str">
        <f>'Start Up Costs'!B30</f>
        <v>Subscriptions and memberships</v>
      </c>
      <c r="C80" s="141">
        <f>'Start Up Costs'!C30</f>
        <v>0</v>
      </c>
      <c r="D80" s="141"/>
      <c r="E80" s="146"/>
      <c r="F80" s="146"/>
      <c r="G80" s="146"/>
      <c r="H80" s="146"/>
      <c r="I80" s="146"/>
      <c r="J80" s="146"/>
      <c r="K80" s="146"/>
      <c r="L80" s="146"/>
      <c r="M80" s="146"/>
      <c r="N80" s="146"/>
      <c r="O80" s="146"/>
      <c r="P80" s="146"/>
      <c r="Q80" s="145">
        <f t="shared" si="31"/>
        <v>0</v>
      </c>
      <c r="R80" s="186"/>
      <c r="S80" s="64"/>
      <c r="T80" s="12"/>
      <c r="U80" s="12"/>
      <c r="V80" s="12"/>
      <c r="W80" s="12"/>
      <c r="X80" s="12"/>
      <c r="Y80" s="12"/>
      <c r="Z80" s="12"/>
      <c r="AA80" s="12"/>
      <c r="AB80" s="12"/>
      <c r="AC80" s="12"/>
      <c r="AD80" s="12"/>
      <c r="AE80" s="12"/>
      <c r="AF80" s="12"/>
      <c r="AG80" s="12"/>
      <c r="AH80" s="12"/>
      <c r="AI80" s="12"/>
      <c r="AJ80" s="12"/>
      <c r="AK80" s="12"/>
      <c r="AL80" s="12"/>
      <c r="AM80" s="12"/>
      <c r="AN80" s="12"/>
    </row>
    <row r="81" spans="1:40" s="3" customFormat="1" x14ac:dyDescent="0.25">
      <c r="A81" s="58"/>
      <c r="B81" s="30" t="str">
        <f>'Start Up Costs'!B31</f>
        <v>General expense 1</v>
      </c>
      <c r="C81" s="141">
        <f>'Start Up Costs'!C31</f>
        <v>0</v>
      </c>
      <c r="D81" s="141"/>
      <c r="E81" s="146"/>
      <c r="F81" s="146"/>
      <c r="G81" s="146"/>
      <c r="H81" s="146"/>
      <c r="I81" s="146"/>
      <c r="J81" s="146"/>
      <c r="K81" s="146"/>
      <c r="L81" s="146"/>
      <c r="M81" s="146"/>
      <c r="N81" s="146"/>
      <c r="O81" s="146"/>
      <c r="P81" s="146"/>
      <c r="Q81" s="145">
        <f t="shared" si="31"/>
        <v>0</v>
      </c>
      <c r="R81" s="186"/>
      <c r="S81" s="64"/>
      <c r="T81" s="12"/>
      <c r="U81" s="12"/>
      <c r="V81" s="12"/>
      <c r="W81" s="12"/>
      <c r="X81" s="12"/>
      <c r="Y81" s="12"/>
      <c r="Z81" s="12"/>
      <c r="AA81" s="12"/>
      <c r="AB81" s="12"/>
      <c r="AC81" s="12"/>
      <c r="AD81" s="12"/>
      <c r="AE81" s="12"/>
      <c r="AF81" s="12"/>
      <c r="AG81" s="12"/>
      <c r="AH81" s="12"/>
      <c r="AI81" s="12"/>
      <c r="AJ81" s="12"/>
      <c r="AK81" s="12"/>
      <c r="AL81" s="12"/>
      <c r="AM81" s="12"/>
      <c r="AN81" s="12"/>
    </row>
    <row r="82" spans="1:40" s="3" customFormat="1" x14ac:dyDescent="0.25">
      <c r="A82" s="58"/>
      <c r="B82" s="30" t="str">
        <f>'Start Up Costs'!B32</f>
        <v>General expense 2</v>
      </c>
      <c r="C82" s="141">
        <f>'Start Up Costs'!C32</f>
        <v>0</v>
      </c>
      <c r="D82" s="141"/>
      <c r="E82" s="146"/>
      <c r="F82" s="146"/>
      <c r="G82" s="146"/>
      <c r="H82" s="146"/>
      <c r="I82" s="146"/>
      <c r="J82" s="146"/>
      <c r="K82" s="146"/>
      <c r="L82" s="146"/>
      <c r="M82" s="146"/>
      <c r="N82" s="146"/>
      <c r="O82" s="146"/>
      <c r="P82" s="146"/>
      <c r="Q82" s="145">
        <f t="shared" si="31"/>
        <v>0</v>
      </c>
      <c r="R82" s="186"/>
      <c r="S82" s="64"/>
      <c r="T82" s="12"/>
      <c r="U82" s="12"/>
      <c r="V82" s="12"/>
      <c r="W82" s="12"/>
      <c r="X82" s="12"/>
      <c r="Y82" s="12"/>
      <c r="Z82" s="12"/>
      <c r="AA82" s="12"/>
      <c r="AB82" s="12"/>
      <c r="AC82" s="12"/>
      <c r="AD82" s="12"/>
      <c r="AE82" s="12"/>
      <c r="AF82" s="12"/>
      <c r="AG82" s="12"/>
      <c r="AH82" s="12"/>
      <c r="AI82" s="12"/>
      <c r="AJ82" s="12"/>
      <c r="AK82" s="12"/>
      <c r="AL82" s="12"/>
      <c r="AM82" s="12"/>
      <c r="AN82" s="12"/>
    </row>
    <row r="83" spans="1:40" s="3" customFormat="1" x14ac:dyDescent="0.25">
      <c r="A83" s="58"/>
      <c r="B83" s="30" t="str">
        <f>'Start Up Costs'!B33</f>
        <v>General expense 3</v>
      </c>
      <c r="C83" s="141">
        <f>'Start Up Costs'!C33</f>
        <v>0</v>
      </c>
      <c r="D83" s="141"/>
      <c r="E83" s="146"/>
      <c r="F83" s="146"/>
      <c r="G83" s="146"/>
      <c r="H83" s="146"/>
      <c r="I83" s="146"/>
      <c r="J83" s="146"/>
      <c r="K83" s="146"/>
      <c r="L83" s="146"/>
      <c r="M83" s="146"/>
      <c r="N83" s="146"/>
      <c r="O83" s="146"/>
      <c r="P83" s="146"/>
      <c r="Q83" s="145">
        <f t="shared" si="31"/>
        <v>0</v>
      </c>
      <c r="R83" s="186"/>
      <c r="S83" s="64"/>
      <c r="T83" s="12"/>
      <c r="U83" s="12"/>
      <c r="V83" s="12"/>
      <c r="W83" s="12"/>
      <c r="X83" s="12"/>
      <c r="Y83" s="12"/>
      <c r="Z83" s="12"/>
      <c r="AA83" s="12"/>
      <c r="AB83" s="12"/>
      <c r="AC83" s="12"/>
      <c r="AD83" s="12"/>
      <c r="AE83" s="12"/>
      <c r="AF83" s="12"/>
      <c r="AG83" s="12"/>
      <c r="AH83" s="12"/>
      <c r="AI83" s="12"/>
      <c r="AJ83" s="12"/>
      <c r="AK83" s="12"/>
      <c r="AL83" s="12"/>
      <c r="AM83" s="12"/>
      <c r="AN83" s="12"/>
    </row>
    <row r="84" spans="1:40" s="3" customFormat="1" x14ac:dyDescent="0.25">
      <c r="A84" s="58"/>
      <c r="B84" s="30" t="str">
        <f>'Start Up Costs'!B34</f>
        <v>General expense 4</v>
      </c>
      <c r="C84" s="141">
        <f>'Start Up Costs'!C34</f>
        <v>0</v>
      </c>
      <c r="D84" s="141"/>
      <c r="E84" s="146"/>
      <c r="F84" s="146"/>
      <c r="G84" s="146"/>
      <c r="H84" s="146"/>
      <c r="I84" s="146"/>
      <c r="J84" s="146"/>
      <c r="K84" s="146"/>
      <c r="L84" s="146"/>
      <c r="M84" s="146"/>
      <c r="N84" s="146"/>
      <c r="O84" s="146"/>
      <c r="P84" s="146"/>
      <c r="Q84" s="145">
        <f>SUM(E84:P84)</f>
        <v>0</v>
      </c>
      <c r="R84" s="186"/>
      <c r="S84" s="64"/>
      <c r="T84" s="12"/>
      <c r="U84" s="12"/>
      <c r="V84" s="12"/>
      <c r="W84" s="12"/>
      <c r="X84" s="12"/>
      <c r="Y84" s="12"/>
      <c r="Z84" s="12"/>
      <c r="AA84" s="12"/>
      <c r="AB84" s="12"/>
      <c r="AC84" s="12"/>
      <c r="AD84" s="12"/>
      <c r="AE84" s="12"/>
      <c r="AF84" s="12"/>
      <c r="AG84" s="12"/>
      <c r="AH84" s="12"/>
      <c r="AI84" s="12"/>
      <c r="AJ84" s="12"/>
      <c r="AK84" s="12"/>
      <c r="AL84" s="12"/>
      <c r="AM84" s="12"/>
      <c r="AN84" s="12"/>
    </row>
    <row r="85" spans="1:40" s="3" customFormat="1" x14ac:dyDescent="0.25">
      <c r="A85" s="58"/>
      <c r="B85" s="30" t="str">
        <f>'Start Up Costs'!B35</f>
        <v>General expense 5</v>
      </c>
      <c r="C85" s="141">
        <f>'Start Up Costs'!C35</f>
        <v>0</v>
      </c>
      <c r="D85" s="141"/>
      <c r="E85" s="146"/>
      <c r="F85" s="146"/>
      <c r="G85" s="146"/>
      <c r="H85" s="146"/>
      <c r="I85" s="146"/>
      <c r="J85" s="146"/>
      <c r="K85" s="146"/>
      <c r="L85" s="146"/>
      <c r="M85" s="146"/>
      <c r="N85" s="146"/>
      <c r="O85" s="146"/>
      <c r="P85" s="146"/>
      <c r="Q85" s="145">
        <f t="shared" si="31"/>
        <v>0</v>
      </c>
      <c r="R85" s="186"/>
      <c r="S85" s="64"/>
      <c r="T85" s="12"/>
      <c r="U85" s="12"/>
      <c r="V85" s="12"/>
      <c r="W85" s="12"/>
      <c r="X85" s="12"/>
      <c r="Y85" s="12"/>
      <c r="Z85" s="12"/>
      <c r="AA85" s="12"/>
      <c r="AB85" s="12"/>
      <c r="AC85" s="12"/>
      <c r="AD85" s="12"/>
      <c r="AE85" s="12"/>
      <c r="AF85" s="12"/>
      <c r="AG85" s="12"/>
      <c r="AH85" s="12"/>
      <c r="AI85" s="12"/>
      <c r="AJ85" s="12"/>
      <c r="AK85" s="12"/>
      <c r="AL85" s="12"/>
      <c r="AM85" s="12"/>
      <c r="AN85" s="12"/>
    </row>
    <row r="86" spans="1:40" x14ac:dyDescent="0.25">
      <c r="A86" s="35"/>
      <c r="B86" s="24" t="s">
        <v>68</v>
      </c>
      <c r="C86" s="141"/>
      <c r="D86" s="141"/>
      <c r="E86" s="146"/>
      <c r="F86" s="146"/>
      <c r="G86" s="146"/>
      <c r="H86" s="146"/>
      <c r="I86" s="146"/>
      <c r="J86" s="146"/>
      <c r="K86" s="146"/>
      <c r="L86" s="146"/>
      <c r="M86" s="146"/>
      <c r="N86" s="146"/>
      <c r="O86" s="146"/>
      <c r="P86" s="146"/>
      <c r="Q86" s="145">
        <f>SUM(E86:P86)</f>
        <v>0</v>
      </c>
      <c r="R86" s="186"/>
      <c r="S86" s="35"/>
      <c r="T86" s="13"/>
      <c r="U86" s="13"/>
      <c r="V86" s="13"/>
      <c r="W86" s="13"/>
      <c r="X86" s="13"/>
      <c r="Y86" s="13"/>
      <c r="Z86" s="13"/>
      <c r="AA86" s="13"/>
      <c r="AB86" s="13"/>
      <c r="AC86" s="13"/>
      <c r="AD86" s="13"/>
      <c r="AE86" s="13"/>
      <c r="AF86" s="13"/>
      <c r="AG86" s="13"/>
      <c r="AH86" s="13"/>
      <c r="AI86" s="13"/>
      <c r="AJ86" s="13"/>
      <c r="AK86" s="13"/>
      <c r="AL86" s="13"/>
      <c r="AM86" s="13"/>
      <c r="AN86" s="13"/>
    </row>
    <row r="87" spans="1:40" x14ac:dyDescent="0.25">
      <c r="A87" s="35"/>
      <c r="B87" s="24" t="s">
        <v>213</v>
      </c>
      <c r="C87" s="141"/>
      <c r="D87" s="141"/>
      <c r="E87" s="146"/>
      <c r="F87" s="146"/>
      <c r="G87" s="146"/>
      <c r="H87" s="146"/>
      <c r="I87" s="146"/>
      <c r="J87" s="146"/>
      <c r="K87" s="146"/>
      <c r="L87" s="146"/>
      <c r="M87" s="146"/>
      <c r="N87" s="146"/>
      <c r="O87" s="146"/>
      <c r="P87" s="146"/>
      <c r="Q87" s="145">
        <f>SUM(E87:P87)</f>
        <v>0</v>
      </c>
      <c r="R87" s="186"/>
      <c r="S87" s="35"/>
      <c r="T87" s="13"/>
      <c r="U87" s="13"/>
      <c r="V87" s="13"/>
      <c r="W87" s="13"/>
      <c r="X87" s="13"/>
      <c r="Y87" s="13"/>
      <c r="Z87" s="13"/>
      <c r="AA87" s="13"/>
      <c r="AB87" s="13"/>
      <c r="AC87" s="13"/>
      <c r="AD87" s="13"/>
      <c r="AE87" s="13"/>
      <c r="AF87" s="13"/>
      <c r="AG87" s="13"/>
      <c r="AH87" s="13"/>
      <c r="AI87" s="13"/>
      <c r="AJ87" s="13"/>
      <c r="AK87" s="13"/>
      <c r="AL87" s="13"/>
      <c r="AM87" s="13"/>
      <c r="AN87" s="13"/>
    </row>
    <row r="88" spans="1:40" x14ac:dyDescent="0.25">
      <c r="A88" s="35"/>
      <c r="B88" s="24" t="s">
        <v>232</v>
      </c>
      <c r="C88" s="141"/>
      <c r="D88" s="141"/>
      <c r="E88" s="146"/>
      <c r="F88" s="146"/>
      <c r="G88" s="146"/>
      <c r="H88" s="146"/>
      <c r="I88" s="146"/>
      <c r="J88" s="146"/>
      <c r="K88" s="146"/>
      <c r="L88" s="146"/>
      <c r="M88" s="146"/>
      <c r="N88" s="146"/>
      <c r="O88" s="146"/>
      <c r="P88" s="146"/>
      <c r="Q88" s="145">
        <f>SUM(E88:P88)</f>
        <v>0</v>
      </c>
      <c r="R88" s="186"/>
      <c r="S88" s="35"/>
      <c r="T88" s="13"/>
      <c r="U88" s="13"/>
      <c r="V88" s="13"/>
      <c r="W88" s="13"/>
      <c r="X88" s="13"/>
      <c r="Y88" s="13"/>
      <c r="Z88" s="13"/>
      <c r="AA88" s="13"/>
      <c r="AB88" s="13"/>
      <c r="AC88" s="13"/>
      <c r="AD88" s="13"/>
      <c r="AE88" s="13"/>
      <c r="AF88" s="13"/>
      <c r="AG88" s="13"/>
      <c r="AH88" s="13"/>
      <c r="AI88" s="13"/>
      <c r="AJ88" s="13"/>
      <c r="AK88" s="13"/>
      <c r="AL88" s="13"/>
      <c r="AM88" s="13"/>
      <c r="AN88" s="13"/>
    </row>
    <row r="89" spans="1:40" x14ac:dyDescent="0.25">
      <c r="A89" s="35"/>
      <c r="B89" s="24" t="s">
        <v>233</v>
      </c>
      <c r="C89" s="141"/>
      <c r="D89" s="141"/>
      <c r="E89" s="146"/>
      <c r="F89" s="146"/>
      <c r="G89" s="146"/>
      <c r="H89" s="146"/>
      <c r="I89" s="146"/>
      <c r="J89" s="146"/>
      <c r="K89" s="146"/>
      <c r="L89" s="146"/>
      <c r="M89" s="146"/>
      <c r="N89" s="146"/>
      <c r="O89" s="146"/>
      <c r="P89" s="146"/>
      <c r="Q89" s="145">
        <f>SUM(E89:P89)</f>
        <v>0</v>
      </c>
      <c r="R89" s="186"/>
      <c r="S89" s="35"/>
      <c r="T89" s="13"/>
      <c r="U89" s="13"/>
      <c r="V89" s="13"/>
      <c r="W89" s="13"/>
      <c r="X89" s="13"/>
      <c r="Y89" s="13"/>
      <c r="Z89" s="13"/>
      <c r="AA89" s="13"/>
      <c r="AB89" s="13"/>
      <c r="AC89" s="13"/>
      <c r="AD89" s="13"/>
      <c r="AE89" s="13"/>
      <c r="AF89" s="13"/>
      <c r="AG89" s="13"/>
      <c r="AH89" s="13"/>
      <c r="AI89" s="13"/>
      <c r="AJ89" s="13"/>
      <c r="AK89" s="13"/>
      <c r="AL89" s="13"/>
      <c r="AM89" s="13"/>
      <c r="AN89" s="13"/>
    </row>
    <row r="90" spans="1:40" x14ac:dyDescent="0.25">
      <c r="A90" s="35"/>
      <c r="B90" s="24" t="s">
        <v>234</v>
      </c>
      <c r="C90" s="141"/>
      <c r="D90" s="141"/>
      <c r="E90" s="146"/>
      <c r="F90" s="146"/>
      <c r="G90" s="146"/>
      <c r="H90" s="146"/>
      <c r="I90" s="146"/>
      <c r="J90" s="146"/>
      <c r="K90" s="146"/>
      <c r="L90" s="146"/>
      <c r="M90" s="146"/>
      <c r="N90" s="146"/>
      <c r="O90" s="146"/>
      <c r="P90" s="146"/>
      <c r="Q90" s="145">
        <f>SUM(E90:P90)</f>
        <v>0</v>
      </c>
      <c r="R90" s="186"/>
      <c r="S90" s="35"/>
      <c r="T90" s="13"/>
      <c r="U90" s="13"/>
      <c r="V90" s="13"/>
      <c r="W90" s="13"/>
      <c r="X90" s="13"/>
      <c r="Y90" s="13"/>
      <c r="Z90" s="13"/>
      <c r="AA90" s="13"/>
      <c r="AB90" s="13"/>
      <c r="AC90" s="13"/>
      <c r="AD90" s="13"/>
      <c r="AE90" s="13"/>
      <c r="AF90" s="13"/>
      <c r="AG90" s="13"/>
      <c r="AH90" s="13"/>
      <c r="AI90" s="13"/>
      <c r="AJ90" s="13"/>
      <c r="AK90" s="13"/>
      <c r="AL90" s="13"/>
      <c r="AM90" s="13"/>
      <c r="AN90" s="13"/>
    </row>
    <row r="91" spans="1:40" x14ac:dyDescent="0.25">
      <c r="A91" s="35"/>
      <c r="B91" s="79" t="s">
        <v>44</v>
      </c>
      <c r="C91" s="148">
        <f>SUM(C71:C85)</f>
        <v>0</v>
      </c>
      <c r="D91" s="149"/>
      <c r="E91" s="148">
        <f t="shared" ref="E91:P91" si="32">SUM(E71:E90)</f>
        <v>0</v>
      </c>
      <c r="F91" s="148">
        <f t="shared" si="32"/>
        <v>0</v>
      </c>
      <c r="G91" s="148">
        <f t="shared" si="32"/>
        <v>0</v>
      </c>
      <c r="H91" s="148">
        <f t="shared" si="32"/>
        <v>0</v>
      </c>
      <c r="I91" s="148">
        <f t="shared" si="32"/>
        <v>0</v>
      </c>
      <c r="J91" s="148">
        <f t="shared" si="32"/>
        <v>0</v>
      </c>
      <c r="K91" s="148">
        <f t="shared" si="32"/>
        <v>0</v>
      </c>
      <c r="L91" s="148">
        <f t="shared" si="32"/>
        <v>0</v>
      </c>
      <c r="M91" s="148">
        <f t="shared" si="32"/>
        <v>0</v>
      </c>
      <c r="N91" s="148">
        <f t="shared" si="32"/>
        <v>0</v>
      </c>
      <c r="O91" s="148">
        <f t="shared" si="32"/>
        <v>0</v>
      </c>
      <c r="P91" s="148">
        <f t="shared" si="32"/>
        <v>0</v>
      </c>
      <c r="Q91" s="150">
        <f>SUM(Q71:Q90)</f>
        <v>0</v>
      </c>
      <c r="R91" s="186"/>
      <c r="S91" s="35"/>
      <c r="T91" s="13"/>
      <c r="U91" s="13"/>
      <c r="V91" s="13"/>
      <c r="W91" s="13"/>
      <c r="X91" s="13"/>
      <c r="Y91" s="13"/>
      <c r="Z91" s="13"/>
      <c r="AA91" s="13"/>
      <c r="AB91" s="13"/>
      <c r="AC91" s="13"/>
      <c r="AD91" s="13"/>
      <c r="AE91" s="13"/>
      <c r="AF91" s="13"/>
      <c r="AG91" s="13"/>
      <c r="AH91" s="13"/>
      <c r="AI91" s="13"/>
      <c r="AJ91" s="13"/>
      <c r="AK91" s="13"/>
      <c r="AL91" s="13"/>
      <c r="AM91" s="13"/>
      <c r="AN91" s="13"/>
    </row>
    <row r="92" spans="1:40" x14ac:dyDescent="0.25">
      <c r="A92" s="35"/>
      <c r="B92" s="73" t="s">
        <v>14</v>
      </c>
      <c r="C92" s="151"/>
      <c r="D92" s="152"/>
      <c r="E92" s="153"/>
      <c r="F92" s="153"/>
      <c r="G92" s="153"/>
      <c r="H92" s="153"/>
      <c r="I92" s="153"/>
      <c r="J92" s="153"/>
      <c r="K92" s="153"/>
      <c r="L92" s="153"/>
      <c r="M92" s="153"/>
      <c r="N92" s="153"/>
      <c r="O92" s="153"/>
      <c r="P92" s="153"/>
      <c r="Q92" s="154"/>
      <c r="R92" s="186"/>
      <c r="S92" s="35"/>
      <c r="T92" s="13"/>
      <c r="U92" s="13"/>
      <c r="V92" s="13"/>
      <c r="W92" s="13"/>
      <c r="X92" s="13"/>
      <c r="Y92" s="13"/>
      <c r="Z92" s="13"/>
      <c r="AA92" s="13"/>
      <c r="AB92" s="13"/>
      <c r="AC92" s="13"/>
      <c r="AD92" s="13"/>
      <c r="AE92" s="13"/>
      <c r="AF92" s="13"/>
      <c r="AG92" s="13"/>
      <c r="AH92" s="13"/>
      <c r="AI92" s="13"/>
      <c r="AJ92" s="13"/>
      <c r="AK92" s="13"/>
      <c r="AL92" s="13"/>
      <c r="AM92" s="13"/>
      <c r="AN92" s="13"/>
    </row>
    <row r="93" spans="1:40" x14ac:dyDescent="0.25">
      <c r="A93" s="35"/>
      <c r="B93" s="84" t="s">
        <v>266</v>
      </c>
      <c r="C93" s="141"/>
      <c r="D93" s="141"/>
      <c r="E93" s="362"/>
      <c r="F93" s="146"/>
      <c r="G93" s="146"/>
      <c r="H93" s="146"/>
      <c r="I93" s="146"/>
      <c r="J93" s="146"/>
      <c r="K93" s="146"/>
      <c r="L93" s="146"/>
      <c r="M93" s="146"/>
      <c r="N93" s="146"/>
      <c r="O93" s="146"/>
      <c r="P93" s="146"/>
      <c r="Q93" s="145">
        <f>SUM(E93:P93)</f>
        <v>0</v>
      </c>
      <c r="R93" s="186"/>
      <c r="S93" s="35"/>
      <c r="T93" s="13"/>
      <c r="U93" s="13"/>
      <c r="V93" s="13"/>
      <c r="W93" s="13"/>
      <c r="X93" s="13"/>
      <c r="Y93" s="13"/>
      <c r="Z93" s="13"/>
      <c r="AA93" s="13"/>
      <c r="AB93" s="13"/>
      <c r="AC93" s="13"/>
      <c r="AD93" s="13"/>
      <c r="AE93" s="13"/>
      <c r="AF93" s="13"/>
      <c r="AG93" s="13"/>
      <c r="AH93" s="13"/>
      <c r="AI93" s="13"/>
      <c r="AJ93" s="13"/>
      <c r="AK93" s="13"/>
      <c r="AL93" s="13"/>
      <c r="AM93" s="13"/>
      <c r="AN93" s="13"/>
    </row>
    <row r="94" spans="1:40" x14ac:dyDescent="0.25">
      <c r="A94" s="35"/>
      <c r="B94" s="24" t="s">
        <v>40</v>
      </c>
      <c r="C94" s="141"/>
      <c r="D94" s="141"/>
      <c r="E94" s="361" t="str">
        <f>IF('Amortization Schedule - Loan 1'!E8=0,"",'Amortization Schedule - Loan 1'!E8)</f>
        <v/>
      </c>
      <c r="F94" s="361" t="str">
        <f>IF('Amortization Schedule - Loan 1'!E9=0,"",'Amortization Schedule - Loan 1'!E9)</f>
        <v/>
      </c>
      <c r="G94" s="361" t="str">
        <f>IF('Amortization Schedule - Loan 1'!E10=0,"",'Amortization Schedule - Loan 1'!E10)</f>
        <v/>
      </c>
      <c r="H94" s="361" t="str">
        <f>IF('Amortization Schedule - Loan 1'!E11=0,"",'Amortization Schedule - Loan 1'!E11)</f>
        <v/>
      </c>
      <c r="I94" s="361" t="str">
        <f>IF('Amortization Schedule - Loan 1'!E12=0,"",'Amortization Schedule - Loan 1'!E12)</f>
        <v/>
      </c>
      <c r="J94" s="361" t="str">
        <f>IF('Amortization Schedule - Loan 1'!E13=0,"",'Amortization Schedule - Loan 1'!E13)</f>
        <v/>
      </c>
      <c r="K94" s="361" t="str">
        <f>IF('Amortization Schedule - Loan 1'!E14=0,"",'Amortization Schedule - Loan 1'!E14)</f>
        <v/>
      </c>
      <c r="L94" s="361" t="str">
        <f>IF('Amortization Schedule - Loan 1'!E15=0,"",'Amortization Schedule - Loan 1'!E15)</f>
        <v/>
      </c>
      <c r="M94" s="361" t="str">
        <f>IF('Amortization Schedule - Loan 1'!E16=0,"",'Amortization Schedule - Loan 1'!E16)</f>
        <v/>
      </c>
      <c r="N94" s="361" t="str">
        <f>IF('Amortization Schedule - Loan 1'!E17=0,"",'Amortization Schedule - Loan 1'!E17)</f>
        <v/>
      </c>
      <c r="O94" s="361" t="str">
        <f>IF('Amortization Schedule - Loan 1'!E18=0,"",'Amortization Schedule - Loan 1'!E18)</f>
        <v/>
      </c>
      <c r="P94" s="361" t="str">
        <f>IF('Amortization Schedule - Loan 1'!E19=0,"",'Amortization Schedule - Loan 1'!E19)</f>
        <v/>
      </c>
      <c r="Q94" s="145">
        <f>SUM(E94:P94)</f>
        <v>0</v>
      </c>
      <c r="R94" s="186"/>
      <c r="S94" s="35"/>
      <c r="T94" s="13"/>
      <c r="U94" s="13"/>
      <c r="V94" s="13"/>
      <c r="W94" s="13"/>
      <c r="X94" s="13"/>
      <c r="Y94" s="13"/>
      <c r="Z94" s="13"/>
      <c r="AA94" s="13"/>
      <c r="AB94" s="13"/>
      <c r="AC94" s="13"/>
      <c r="AD94" s="13"/>
      <c r="AE94" s="13"/>
      <c r="AF94" s="13"/>
      <c r="AG94" s="13"/>
      <c r="AH94" s="13"/>
      <c r="AI94" s="13"/>
      <c r="AJ94" s="13"/>
      <c r="AK94" s="13"/>
      <c r="AL94" s="13"/>
      <c r="AM94" s="13"/>
      <c r="AN94" s="13"/>
    </row>
    <row r="95" spans="1:40" x14ac:dyDescent="0.25">
      <c r="A95" s="35"/>
      <c r="B95" s="24" t="s">
        <v>41</v>
      </c>
      <c r="C95" s="141"/>
      <c r="D95" s="141"/>
      <c r="E95" s="361" t="str">
        <f>IF('Amortization Schedule - Loan 2'!E8=0,"",'Amortization Schedule - Loan 2'!E8)</f>
        <v/>
      </c>
      <c r="F95" s="361" t="str">
        <f>IF('Amortization Schedule - Loan 2'!E9=0,"",'Amortization Schedule - Loan 2'!E9)</f>
        <v/>
      </c>
      <c r="G95" s="361" t="str">
        <f>IF('Amortization Schedule - Loan 2'!E10=0,"",'Amortization Schedule - Loan 2'!E10)</f>
        <v/>
      </c>
      <c r="H95" s="361" t="str">
        <f>IF('Amortization Schedule - Loan 2'!E11=0,"",'Amortization Schedule - Loan 2'!E11)</f>
        <v/>
      </c>
      <c r="I95" s="361" t="str">
        <f>IF('Amortization Schedule - Loan 2'!E12=0,"",'Amortization Schedule - Loan 2'!E12)</f>
        <v/>
      </c>
      <c r="J95" s="361" t="str">
        <f>IF('Amortization Schedule - Loan 2'!E13=0,"",'Amortization Schedule - Loan 2'!E13)</f>
        <v/>
      </c>
      <c r="K95" s="361" t="str">
        <f>IF('Amortization Schedule - Loan 2'!E14=0,"",'Amortization Schedule - Loan 2'!E14)</f>
        <v/>
      </c>
      <c r="L95" s="361" t="str">
        <f>IF('Amortization Schedule - Loan 2'!E15=0,"",'Amortization Schedule - Loan 2'!E15)</f>
        <v/>
      </c>
      <c r="M95" s="361" t="str">
        <f>IF('Amortization Schedule - Loan 2'!E16=0,"",'Amortization Schedule - Loan 2'!E16)</f>
        <v/>
      </c>
      <c r="N95" s="361" t="str">
        <f>IF('Amortization Schedule - Loan 2'!E17=0,"",'Amortization Schedule - Loan 2'!E17)</f>
        <v/>
      </c>
      <c r="O95" s="361" t="str">
        <f>IF('Amortization Schedule - Loan 2'!E18=0,"",'Amortization Schedule - Loan 2'!E18)</f>
        <v/>
      </c>
      <c r="P95" s="361" t="str">
        <f>IF('Amortization Schedule - Loan 2'!E19=0,"",'Amortization Schedule - Loan 2'!E19)</f>
        <v/>
      </c>
      <c r="Q95" s="145">
        <f t="shared" ref="Q95:Q96" si="33">SUM(E95:P95)</f>
        <v>0</v>
      </c>
      <c r="R95" s="356"/>
      <c r="S95" s="35"/>
      <c r="T95" s="13"/>
      <c r="U95" s="13"/>
      <c r="V95" s="13"/>
      <c r="W95" s="13"/>
      <c r="X95" s="13"/>
      <c r="Y95" s="13"/>
      <c r="Z95" s="13"/>
      <c r="AA95" s="13"/>
      <c r="AB95" s="13"/>
      <c r="AC95" s="13"/>
      <c r="AD95" s="13"/>
      <c r="AE95" s="13"/>
      <c r="AF95" s="13"/>
      <c r="AG95" s="13"/>
      <c r="AH95" s="13"/>
      <c r="AI95" s="13"/>
      <c r="AJ95" s="13"/>
      <c r="AK95" s="13"/>
      <c r="AL95" s="13"/>
      <c r="AM95" s="13"/>
      <c r="AN95" s="13"/>
    </row>
    <row r="96" spans="1:40" x14ac:dyDescent="0.25">
      <c r="A96" s="35"/>
      <c r="B96" s="24" t="s">
        <v>263</v>
      </c>
      <c r="C96" s="141"/>
      <c r="D96" s="141"/>
      <c r="E96" s="361"/>
      <c r="F96" s="361" t="str">
        <f>IF('Amortization Schedule - Loan 3'!E9=0,"",'Amortization Schedule - Loan 3'!E9)</f>
        <v/>
      </c>
      <c r="G96" s="361" t="str">
        <f>IF('Amortization Schedule - Loan 3'!E10=0,"",'Amortization Schedule - Loan 3'!E10)</f>
        <v/>
      </c>
      <c r="H96" s="361" t="str">
        <f>IF('Amortization Schedule - Loan 3'!E11=0,"",'Amortization Schedule - Loan 3'!E11)</f>
        <v/>
      </c>
      <c r="I96" s="361" t="str">
        <f>IF('Amortization Schedule - Loan 3'!E12=0,"",'Amortization Schedule - Loan 3'!E12)</f>
        <v/>
      </c>
      <c r="J96" s="361" t="str">
        <f>IF('Amortization Schedule - Loan 3'!E13=0,"",'Amortization Schedule - Loan 3'!E13)</f>
        <v/>
      </c>
      <c r="K96" s="361" t="str">
        <f>IF('Amortization Schedule - Loan 3'!E14=0,"",'Amortization Schedule - Loan 3'!E14)</f>
        <v/>
      </c>
      <c r="L96" s="361" t="str">
        <f>IF('Amortization Schedule - Loan 2'!E15=0,"",'Amortization Schedule - Loan 3'!E15)</f>
        <v/>
      </c>
      <c r="M96" s="361" t="str">
        <f>IF('Amortization Schedule - Loan 3'!E15=0,"",'Amortization Schedule - Loan 3'!E16)</f>
        <v/>
      </c>
      <c r="N96" s="361" t="str">
        <f>IF('Amortization Schedule - Loan 3'!E17=0,"",'Amortization Schedule - Loan 3'!E17)</f>
        <v/>
      </c>
      <c r="O96" s="361" t="str">
        <f>IF('Amortization Schedule - Loan 3'!E18=0,"",'Amortization Schedule - Loan 3'!E18)</f>
        <v/>
      </c>
      <c r="P96" s="361" t="str">
        <f>IF('Amortization Schedule - Loan 3'!E19=0,"",'Amortization Schedule - Loan 3'!E19)</f>
        <v/>
      </c>
      <c r="Q96" s="145">
        <f t="shared" si="33"/>
        <v>0</v>
      </c>
      <c r="R96" s="356"/>
      <c r="S96" s="35"/>
      <c r="T96" s="13"/>
      <c r="U96" s="13"/>
      <c r="V96" s="13"/>
      <c r="W96" s="13"/>
      <c r="X96" s="13"/>
      <c r="Y96" s="13"/>
      <c r="Z96" s="13"/>
      <c r="AA96" s="13"/>
      <c r="AB96" s="13"/>
      <c r="AC96" s="13"/>
      <c r="AD96" s="13"/>
      <c r="AE96" s="13"/>
      <c r="AF96" s="13"/>
      <c r="AG96" s="13"/>
      <c r="AH96" s="13"/>
      <c r="AI96" s="13"/>
      <c r="AJ96" s="13"/>
      <c r="AK96" s="13"/>
      <c r="AL96" s="13"/>
      <c r="AM96" s="13"/>
      <c r="AN96" s="13"/>
    </row>
    <row r="97" spans="1:40" x14ac:dyDescent="0.25">
      <c r="A97" s="35"/>
      <c r="B97" s="79" t="s">
        <v>45</v>
      </c>
      <c r="C97" s="156"/>
      <c r="D97" s="156"/>
      <c r="E97" s="148">
        <f t="shared" ref="E97:P97" si="34">SUM(E93:E95)</f>
        <v>0</v>
      </c>
      <c r="F97" s="148">
        <f t="shared" si="34"/>
        <v>0</v>
      </c>
      <c r="G97" s="148">
        <f t="shared" si="34"/>
        <v>0</v>
      </c>
      <c r="H97" s="148">
        <f t="shared" si="34"/>
        <v>0</v>
      </c>
      <c r="I97" s="148">
        <f t="shared" si="34"/>
        <v>0</v>
      </c>
      <c r="J97" s="148">
        <f t="shared" si="34"/>
        <v>0</v>
      </c>
      <c r="K97" s="148">
        <f t="shared" si="34"/>
        <v>0</v>
      </c>
      <c r="L97" s="148">
        <f t="shared" si="34"/>
        <v>0</v>
      </c>
      <c r="M97" s="148">
        <f t="shared" si="34"/>
        <v>0</v>
      </c>
      <c r="N97" s="148">
        <f t="shared" si="34"/>
        <v>0</v>
      </c>
      <c r="O97" s="148">
        <f t="shared" si="34"/>
        <v>0</v>
      </c>
      <c r="P97" s="148">
        <f t="shared" si="34"/>
        <v>0</v>
      </c>
      <c r="Q97" s="150">
        <f>SUM(E97:P97)</f>
        <v>0</v>
      </c>
      <c r="R97" s="356"/>
      <c r="S97" s="37"/>
    </row>
    <row r="98" spans="1:40" ht="13.8" thickBot="1" x14ac:dyDescent="0.3">
      <c r="A98" s="35"/>
      <c r="B98" s="82" t="s">
        <v>54</v>
      </c>
      <c r="C98" s="157">
        <f>C46+C69+C91</f>
        <v>0</v>
      </c>
      <c r="D98" s="157"/>
      <c r="E98" s="157">
        <f>E46+E48+E58+E69+E91+E97</f>
        <v>0</v>
      </c>
      <c r="F98" s="157">
        <f t="shared" ref="F98:P98" si="35">F46+F48+F58+F69+F91+F97</f>
        <v>0</v>
      </c>
      <c r="G98" s="157">
        <f t="shared" si="35"/>
        <v>0</v>
      </c>
      <c r="H98" s="157">
        <f t="shared" si="35"/>
        <v>0</v>
      </c>
      <c r="I98" s="157">
        <f t="shared" si="35"/>
        <v>0</v>
      </c>
      <c r="J98" s="157">
        <f t="shared" si="35"/>
        <v>0</v>
      </c>
      <c r="K98" s="157">
        <f t="shared" si="35"/>
        <v>0</v>
      </c>
      <c r="L98" s="157">
        <f t="shared" si="35"/>
        <v>0</v>
      </c>
      <c r="M98" s="157">
        <f t="shared" si="35"/>
        <v>0</v>
      </c>
      <c r="N98" s="157">
        <f t="shared" si="35"/>
        <v>0</v>
      </c>
      <c r="O98" s="157">
        <f t="shared" si="35"/>
        <v>0</v>
      </c>
      <c r="P98" s="157">
        <f t="shared" si="35"/>
        <v>0</v>
      </c>
      <c r="Q98" s="158">
        <f>Q46+Q48+Q69+Q58+Q91+Q97</f>
        <v>0</v>
      </c>
      <c r="R98" s="356"/>
      <c r="S98" s="37"/>
    </row>
    <row r="99" spans="1:40" s="8" customFormat="1" ht="13.5" customHeight="1" thickBot="1" x14ac:dyDescent="0.35">
      <c r="A99" s="27"/>
      <c r="B99" s="38"/>
      <c r="C99" s="159"/>
      <c r="D99" s="160"/>
      <c r="E99" s="159"/>
      <c r="F99" s="159"/>
      <c r="G99" s="159"/>
      <c r="H99" s="159"/>
      <c r="I99" s="159"/>
      <c r="J99" s="159"/>
      <c r="K99" s="159"/>
      <c r="L99" s="159"/>
      <c r="M99" s="159"/>
      <c r="N99" s="159"/>
      <c r="O99" s="159"/>
      <c r="P99" s="159"/>
      <c r="Q99" s="159"/>
      <c r="R99" s="51"/>
      <c r="S99" s="37"/>
      <c r="T99" s="11"/>
      <c r="U99" s="11"/>
      <c r="V99" s="11"/>
      <c r="W99" s="11"/>
      <c r="X99" s="11"/>
      <c r="Y99" s="11"/>
      <c r="Z99" s="11"/>
      <c r="AA99" s="11"/>
      <c r="AB99" s="11"/>
      <c r="AC99" s="11"/>
      <c r="AD99" s="11"/>
      <c r="AE99" s="11"/>
      <c r="AF99" s="11"/>
      <c r="AG99" s="11"/>
      <c r="AH99" s="11"/>
      <c r="AI99" s="11"/>
      <c r="AJ99" s="11"/>
      <c r="AK99" s="11"/>
      <c r="AL99" s="11"/>
      <c r="AM99" s="11"/>
      <c r="AN99" s="11"/>
    </row>
    <row r="100" spans="1:40" x14ac:dyDescent="0.25">
      <c r="A100" s="35"/>
      <c r="B100" s="108" t="s">
        <v>55</v>
      </c>
      <c r="C100" s="161">
        <f>+C41-C98</f>
        <v>0</v>
      </c>
      <c r="D100" s="161"/>
      <c r="E100" s="161">
        <f t="shared" ref="E100:P100" si="36">+E41-E98</f>
        <v>0</v>
      </c>
      <c r="F100" s="161">
        <f t="shared" si="36"/>
        <v>0</v>
      </c>
      <c r="G100" s="161">
        <f t="shared" si="36"/>
        <v>0</v>
      </c>
      <c r="H100" s="161">
        <f t="shared" si="36"/>
        <v>0</v>
      </c>
      <c r="I100" s="161">
        <f t="shared" si="36"/>
        <v>0</v>
      </c>
      <c r="J100" s="161">
        <f t="shared" si="36"/>
        <v>0</v>
      </c>
      <c r="K100" s="161">
        <f t="shared" si="36"/>
        <v>0</v>
      </c>
      <c r="L100" s="161">
        <f t="shared" si="36"/>
        <v>0</v>
      </c>
      <c r="M100" s="161">
        <f t="shared" si="36"/>
        <v>0</v>
      </c>
      <c r="N100" s="161">
        <f t="shared" si="36"/>
        <v>0</v>
      </c>
      <c r="O100" s="161">
        <f t="shared" si="36"/>
        <v>0</v>
      </c>
      <c r="P100" s="161">
        <f t="shared" si="36"/>
        <v>0</v>
      </c>
      <c r="Q100" s="162"/>
      <c r="R100" s="37"/>
      <c r="S100" s="37"/>
    </row>
    <row r="101" spans="1:40" x14ac:dyDescent="0.25">
      <c r="A101" s="35"/>
      <c r="B101" s="79" t="s">
        <v>56</v>
      </c>
      <c r="C101" s="148"/>
      <c r="D101" s="148"/>
      <c r="E101" s="148">
        <f>+C102</f>
        <v>0</v>
      </c>
      <c r="F101" s="148">
        <f>+E102</f>
        <v>0</v>
      </c>
      <c r="G101" s="148">
        <f t="shared" ref="G101:P101" si="37">+F102</f>
        <v>0</v>
      </c>
      <c r="H101" s="148">
        <f t="shared" si="37"/>
        <v>0</v>
      </c>
      <c r="I101" s="148">
        <f t="shared" si="37"/>
        <v>0</v>
      </c>
      <c r="J101" s="148">
        <f t="shared" si="37"/>
        <v>0</v>
      </c>
      <c r="K101" s="148">
        <f>+J102</f>
        <v>0</v>
      </c>
      <c r="L101" s="148">
        <f>+K102</f>
        <v>0</v>
      </c>
      <c r="M101" s="148">
        <f t="shared" si="37"/>
        <v>0</v>
      </c>
      <c r="N101" s="148">
        <f t="shared" si="37"/>
        <v>0</v>
      </c>
      <c r="O101" s="148">
        <f t="shared" si="37"/>
        <v>0</v>
      </c>
      <c r="P101" s="148">
        <f t="shared" si="37"/>
        <v>0</v>
      </c>
      <c r="Q101" s="150"/>
      <c r="R101" s="37"/>
      <c r="S101" s="37"/>
    </row>
    <row r="102" spans="1:40" ht="13.8" thickBot="1" x14ac:dyDescent="0.3">
      <c r="A102" s="35"/>
      <c r="B102" s="82" t="s">
        <v>57</v>
      </c>
      <c r="C102" s="163">
        <f>SUM(C100:C101)</f>
        <v>0</v>
      </c>
      <c r="D102" s="163"/>
      <c r="E102" s="163">
        <f t="shared" ref="E102:P102" si="38">SUM(E100:E101)</f>
        <v>0</v>
      </c>
      <c r="F102" s="163">
        <f t="shared" si="38"/>
        <v>0</v>
      </c>
      <c r="G102" s="163">
        <f t="shared" si="38"/>
        <v>0</v>
      </c>
      <c r="H102" s="163">
        <f t="shared" si="38"/>
        <v>0</v>
      </c>
      <c r="I102" s="163">
        <f t="shared" si="38"/>
        <v>0</v>
      </c>
      <c r="J102" s="163">
        <f t="shared" si="38"/>
        <v>0</v>
      </c>
      <c r="K102" s="163">
        <f t="shared" si="38"/>
        <v>0</v>
      </c>
      <c r="L102" s="163">
        <f t="shared" si="38"/>
        <v>0</v>
      </c>
      <c r="M102" s="163">
        <f t="shared" si="38"/>
        <v>0</v>
      </c>
      <c r="N102" s="163">
        <f t="shared" si="38"/>
        <v>0</v>
      </c>
      <c r="O102" s="163">
        <f t="shared" si="38"/>
        <v>0</v>
      </c>
      <c r="P102" s="163">
        <f t="shared" si="38"/>
        <v>0</v>
      </c>
      <c r="Q102" s="164"/>
      <c r="R102" s="37"/>
      <c r="S102" s="37"/>
    </row>
    <row r="103" spans="1:40" s="3" customFormat="1" x14ac:dyDescent="0.25">
      <c r="A103" s="58"/>
      <c r="B103" s="35"/>
      <c r="C103" s="36"/>
      <c r="D103" s="35"/>
      <c r="E103" s="37"/>
      <c r="F103" s="37"/>
      <c r="G103" s="90"/>
      <c r="H103" s="90"/>
      <c r="I103" s="90"/>
      <c r="J103" s="90"/>
      <c r="K103" s="37"/>
      <c r="L103" s="37"/>
      <c r="M103" s="37"/>
      <c r="N103" s="37"/>
      <c r="O103" s="37"/>
      <c r="P103" s="64"/>
      <c r="Q103" s="64"/>
      <c r="R103" s="64"/>
      <c r="S103" s="64"/>
      <c r="T103" s="12"/>
      <c r="U103" s="12"/>
      <c r="V103" s="12"/>
      <c r="W103" s="12"/>
      <c r="X103" s="12"/>
      <c r="Y103" s="12"/>
      <c r="Z103" s="12"/>
      <c r="AA103" s="12"/>
      <c r="AB103" s="12"/>
      <c r="AC103" s="12"/>
      <c r="AD103" s="12"/>
      <c r="AE103" s="12"/>
      <c r="AF103" s="12"/>
      <c r="AG103" s="12"/>
      <c r="AH103" s="12"/>
      <c r="AI103" s="12"/>
      <c r="AJ103" s="12"/>
      <c r="AK103" s="12"/>
      <c r="AL103" s="12"/>
    </row>
    <row r="104" spans="1:40" s="3" customFormat="1" x14ac:dyDescent="0.25">
      <c r="A104" s="58"/>
      <c r="B104" s="91"/>
      <c r="C104" s="92"/>
      <c r="D104" s="35"/>
      <c r="E104" s="37"/>
      <c r="F104" s="37"/>
      <c r="G104" s="37"/>
      <c r="H104" s="37"/>
      <c r="I104" s="58"/>
      <c r="J104" s="37"/>
      <c r="K104" s="37"/>
      <c r="L104" s="37"/>
      <c r="M104" s="37"/>
      <c r="N104" s="37"/>
      <c r="O104" s="37"/>
      <c r="P104" s="37"/>
      <c r="Q104" s="50"/>
      <c r="R104" s="64"/>
      <c r="S104" s="64"/>
      <c r="T104" s="12"/>
      <c r="U104" s="12"/>
      <c r="V104" s="12"/>
      <c r="W104" s="12"/>
      <c r="X104" s="12"/>
      <c r="Y104" s="12"/>
      <c r="Z104" s="12"/>
      <c r="AA104" s="12"/>
      <c r="AB104" s="12"/>
      <c r="AC104" s="12"/>
      <c r="AD104" s="12"/>
      <c r="AE104" s="12"/>
      <c r="AF104" s="12"/>
      <c r="AG104" s="12"/>
      <c r="AH104" s="12"/>
      <c r="AI104" s="12"/>
      <c r="AJ104" s="12"/>
    </row>
    <row r="105" spans="1:40" x14ac:dyDescent="0.25">
      <c r="C105" s="19"/>
      <c r="AK105" s="13"/>
      <c r="AL105" s="13"/>
      <c r="AM105" s="13"/>
      <c r="AN105" s="13"/>
    </row>
    <row r="106" spans="1:40" x14ac:dyDescent="0.25">
      <c r="AK106" s="13"/>
      <c r="AL106" s="13"/>
      <c r="AM106" s="13"/>
      <c r="AN106" s="13"/>
    </row>
    <row r="107" spans="1:40" x14ac:dyDescent="0.25">
      <c r="AK107" s="13"/>
      <c r="AL107" s="13"/>
      <c r="AM107" s="13"/>
      <c r="AN107" s="13"/>
    </row>
    <row r="108" spans="1:40" x14ac:dyDescent="0.25">
      <c r="AK108" s="13"/>
      <c r="AL108" s="13"/>
      <c r="AM108" s="13"/>
      <c r="AN108" s="13"/>
    </row>
    <row r="109" spans="1:40" x14ac:dyDescent="0.25">
      <c r="E109" s="14" t="s">
        <v>78</v>
      </c>
    </row>
  </sheetData>
  <sheetProtection sheet="1" objects="1" scenarios="1"/>
  <mergeCells count="2">
    <mergeCell ref="R17:R18"/>
    <mergeCell ref="R42:R43"/>
  </mergeCells>
  <conditionalFormatting sqref="E102:P102">
    <cfRule type="cellIs" dxfId="2" priority="1" operator="lessThan">
      <formula>0</formula>
    </cfRule>
  </conditionalFormatting>
  <pageMargins left="0.25" right="0.25" top="0.75" bottom="0.75" header="0.3" footer="0.3"/>
  <pageSetup scale="50" orientation="portrait" horizontalDpi="4294967294" verticalDpi="4294967294" r:id="rId1"/>
  <headerFooter alignWithMargins="0"/>
  <rowBreaks count="1" manualBreakCount="1">
    <brk id="106" max="16" man="1"/>
  </rowBreaks>
  <colBreaks count="1" manualBreakCount="1">
    <brk id="18" max="1048575" man="1"/>
  </colBreaks>
  <ignoredErrors>
    <ignoredError sqref="B3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109"/>
  <sheetViews>
    <sheetView view="pageBreakPreview" zoomScaleNormal="100" zoomScaleSheetLayoutView="100" zoomScalePageLayoutView="40" workbookViewId="0">
      <pane ySplit="3" topLeftCell="A67" activePane="bottomLeft" state="frozen"/>
      <selection activeCell="G122" sqref="G122"/>
      <selection pane="bottomLeft" activeCell="B93" sqref="B93:E93"/>
    </sheetView>
  </sheetViews>
  <sheetFormatPr defaultColWidth="11.44140625" defaultRowHeight="13.2" x14ac:dyDescent="0.25"/>
  <cols>
    <col min="1" max="1" width="3" style="13" customWidth="1"/>
    <col min="2" max="2" width="34.21875" style="13" customWidth="1"/>
    <col min="3" max="3" width="9.77734375" style="13" customWidth="1"/>
    <col min="4" max="15" width="9.77734375" style="14" customWidth="1"/>
    <col min="16" max="16" width="9.77734375" style="15" customWidth="1"/>
    <col min="17" max="17" width="9" style="14" customWidth="1"/>
    <col min="18" max="18" width="10.77734375" style="14" bestFit="1" customWidth="1"/>
    <col min="19" max="19" width="11.44140625" style="14" customWidth="1"/>
    <col min="20" max="20" width="16.44140625" style="14" bestFit="1" customWidth="1"/>
    <col min="21" max="21" width="11.21875" style="14" bestFit="1" customWidth="1"/>
    <col min="22" max="39" width="11.44140625" style="14" customWidth="1"/>
    <col min="40" max="16384" width="11.44140625" style="13"/>
  </cols>
  <sheetData>
    <row r="1" spans="1:39" ht="17.399999999999999" x14ac:dyDescent="0.3">
      <c r="A1" s="35"/>
      <c r="B1" s="25" t="str">
        <f>'Start Up Costs'!$B$1</f>
        <v>Business Name Here</v>
      </c>
      <c r="C1" s="35"/>
      <c r="D1" s="37"/>
      <c r="E1" s="37"/>
      <c r="F1" s="37"/>
      <c r="G1" s="37"/>
      <c r="H1" s="37"/>
      <c r="I1" s="37"/>
      <c r="J1" s="37"/>
      <c r="K1" s="37"/>
      <c r="L1" s="37"/>
      <c r="M1" s="37"/>
      <c r="N1" s="37"/>
      <c r="O1" s="37"/>
      <c r="P1" s="50"/>
      <c r="Q1" s="37"/>
      <c r="R1" s="37"/>
    </row>
    <row r="2" spans="1:39" s="8" customFormat="1" ht="13.5" customHeight="1" thickBot="1" x14ac:dyDescent="0.3">
      <c r="A2" s="27"/>
      <c r="B2" s="38" t="s">
        <v>214</v>
      </c>
      <c r="C2" s="219" t="s">
        <v>185</v>
      </c>
      <c r="D2" s="331" t="s">
        <v>221</v>
      </c>
      <c r="E2" s="220" t="s">
        <v>186</v>
      </c>
      <c r="F2" s="331" t="s">
        <v>221</v>
      </c>
      <c r="G2" s="26"/>
      <c r="H2" s="26"/>
      <c r="I2" s="26"/>
      <c r="J2" s="26"/>
      <c r="K2" s="26"/>
      <c r="L2" s="26"/>
      <c r="M2" s="26"/>
      <c r="N2" s="26"/>
      <c r="O2" s="26"/>
      <c r="P2" s="28"/>
      <c r="Q2" s="51"/>
      <c r="R2" s="51"/>
      <c r="S2" s="11"/>
      <c r="T2" s="11"/>
      <c r="U2" s="11"/>
      <c r="V2" s="11"/>
      <c r="W2" s="11"/>
      <c r="X2" s="11"/>
      <c r="Y2" s="11"/>
      <c r="Z2" s="11"/>
      <c r="AA2" s="11"/>
      <c r="AB2" s="11"/>
      <c r="AC2" s="11"/>
      <c r="AD2" s="11"/>
      <c r="AE2" s="11"/>
      <c r="AF2" s="11"/>
      <c r="AG2" s="11"/>
      <c r="AH2" s="11"/>
      <c r="AI2" s="11"/>
      <c r="AJ2" s="11"/>
      <c r="AK2" s="11"/>
      <c r="AL2" s="11"/>
      <c r="AM2" s="11"/>
    </row>
    <row r="3" spans="1:39" s="17" customFormat="1" ht="30" customHeight="1" thickBot="1" x14ac:dyDescent="0.3">
      <c r="A3" s="52"/>
      <c r="B3" s="53" t="s">
        <v>3</v>
      </c>
      <c r="C3" s="55"/>
      <c r="D3" s="29" t="s">
        <v>18</v>
      </c>
      <c r="E3" s="29" t="s">
        <v>19</v>
      </c>
      <c r="F3" s="29" t="s">
        <v>20</v>
      </c>
      <c r="G3" s="29" t="s">
        <v>21</v>
      </c>
      <c r="H3" s="29" t="s">
        <v>22</v>
      </c>
      <c r="I3" s="29" t="s">
        <v>23</v>
      </c>
      <c r="J3" s="29" t="s">
        <v>24</v>
      </c>
      <c r="K3" s="29" t="s">
        <v>25</v>
      </c>
      <c r="L3" s="29" t="s">
        <v>26</v>
      </c>
      <c r="M3" s="29" t="s">
        <v>27</v>
      </c>
      <c r="N3" s="29" t="s">
        <v>28</v>
      </c>
      <c r="O3" s="29" t="s">
        <v>29</v>
      </c>
      <c r="P3" s="56" t="s">
        <v>4</v>
      </c>
      <c r="Q3" s="57"/>
      <c r="R3" s="52"/>
      <c r="W3" s="16"/>
      <c r="X3" s="16"/>
      <c r="Y3" s="16"/>
      <c r="Z3" s="16"/>
      <c r="AA3" s="16"/>
      <c r="AB3" s="16"/>
      <c r="AC3" s="16"/>
      <c r="AD3" s="16"/>
      <c r="AE3" s="16"/>
      <c r="AF3" s="16"/>
      <c r="AG3" s="16"/>
      <c r="AH3" s="16"/>
      <c r="AI3" s="16"/>
      <c r="AJ3" s="16"/>
      <c r="AK3" s="16"/>
      <c r="AL3" s="16"/>
      <c r="AM3" s="16"/>
    </row>
    <row r="4" spans="1:39" s="3" customFormat="1" x14ac:dyDescent="0.25">
      <c r="A4" s="58"/>
      <c r="B4" s="59" t="s">
        <v>52</v>
      </c>
      <c r="C4" s="61"/>
      <c r="D4" s="62"/>
      <c r="E4" s="62"/>
      <c r="F4" s="62"/>
      <c r="G4" s="62"/>
      <c r="H4" s="62"/>
      <c r="I4" s="62"/>
      <c r="J4" s="62"/>
      <c r="K4" s="62"/>
      <c r="L4" s="62"/>
      <c r="M4" s="62"/>
      <c r="N4" s="62"/>
      <c r="O4" s="62"/>
      <c r="P4" s="63"/>
      <c r="Q4" s="64"/>
      <c r="R4" s="48"/>
      <c r="S4" s="12"/>
      <c r="T4" s="12"/>
      <c r="U4" s="12"/>
      <c r="V4" s="12"/>
      <c r="W4" s="12"/>
      <c r="X4" s="12"/>
      <c r="Y4" s="12"/>
      <c r="Z4" s="12"/>
      <c r="AA4" s="12"/>
      <c r="AB4" s="12"/>
      <c r="AC4" s="12"/>
      <c r="AD4" s="12"/>
      <c r="AE4" s="12"/>
      <c r="AF4" s="12"/>
      <c r="AG4" s="12"/>
      <c r="AH4" s="12"/>
      <c r="AI4" s="12"/>
      <c r="AJ4" s="12"/>
      <c r="AK4" s="12"/>
      <c r="AL4" s="12"/>
    </row>
    <row r="5" spans="1:39" x14ac:dyDescent="0.25">
      <c r="A5" s="35"/>
      <c r="B5" s="328" t="str">
        <f>'Projection Worksheet Year 1'!B5</f>
        <v>Product/ Service 1</v>
      </c>
      <c r="C5" s="66"/>
      <c r="D5" s="332"/>
      <c r="E5" s="332"/>
      <c r="F5" s="332"/>
      <c r="G5" s="332"/>
      <c r="H5" s="332"/>
      <c r="I5" s="332"/>
      <c r="J5" s="332"/>
      <c r="K5" s="332"/>
      <c r="L5" s="332"/>
      <c r="M5" s="332"/>
      <c r="N5" s="332"/>
      <c r="O5" s="332"/>
      <c r="P5" s="334" t="str">
        <f>IF(SUM(D5:O5)=0,"",SUM(D5:O5))</f>
        <v/>
      </c>
      <c r="Q5" s="37"/>
      <c r="R5" s="8"/>
      <c r="AM5" s="13"/>
    </row>
    <row r="6" spans="1:39" x14ac:dyDescent="0.25">
      <c r="A6" s="35"/>
      <c r="B6" s="328" t="str">
        <f>'Projection Worksheet Year 1'!B6</f>
        <v>Product/ Service 2</v>
      </c>
      <c r="C6" s="67"/>
      <c r="D6" s="335"/>
      <c r="E6" s="335"/>
      <c r="F6" s="335"/>
      <c r="G6" s="335"/>
      <c r="H6" s="335"/>
      <c r="I6" s="335"/>
      <c r="J6" s="335"/>
      <c r="K6" s="335"/>
      <c r="L6" s="335"/>
      <c r="M6" s="335"/>
      <c r="N6" s="335"/>
      <c r="O6" s="335"/>
      <c r="P6" s="334" t="str">
        <f t="shared" ref="P6:P16" si="0">IF(SUM(D6:O6)=0,"",SUM(D6:O6))</f>
        <v/>
      </c>
      <c r="Q6" s="37"/>
      <c r="R6" s="31"/>
      <c r="AM6" s="13"/>
    </row>
    <row r="7" spans="1:39" x14ac:dyDescent="0.25">
      <c r="A7" s="35"/>
      <c r="B7" s="328" t="str">
        <f>'Projection Worksheet Year 1'!B7</f>
        <v>Product/ Service 3</v>
      </c>
      <c r="C7" s="67"/>
      <c r="D7" s="335"/>
      <c r="E7" s="335"/>
      <c r="F7" s="335"/>
      <c r="G7" s="335"/>
      <c r="H7" s="335"/>
      <c r="I7" s="335"/>
      <c r="J7" s="335"/>
      <c r="K7" s="335"/>
      <c r="L7" s="335"/>
      <c r="M7" s="335"/>
      <c r="N7" s="335"/>
      <c r="O7" s="335"/>
      <c r="P7" s="334" t="str">
        <f t="shared" si="0"/>
        <v/>
      </c>
      <c r="Q7" s="37"/>
      <c r="R7" s="31"/>
      <c r="AM7" s="13"/>
    </row>
    <row r="8" spans="1:39" x14ac:dyDescent="0.25">
      <c r="A8" s="35"/>
      <c r="B8" s="328" t="str">
        <f>'Projection Worksheet Year 1'!B8</f>
        <v>Product/ Service 4</v>
      </c>
      <c r="C8" s="67"/>
      <c r="D8" s="335"/>
      <c r="E8" s="335"/>
      <c r="F8" s="335"/>
      <c r="G8" s="335"/>
      <c r="H8" s="335"/>
      <c r="I8" s="335"/>
      <c r="J8" s="335"/>
      <c r="K8" s="335"/>
      <c r="L8" s="335"/>
      <c r="M8" s="335"/>
      <c r="N8" s="335"/>
      <c r="O8" s="335"/>
      <c r="P8" s="334" t="str">
        <f t="shared" si="0"/>
        <v/>
      </c>
      <c r="Q8" s="37"/>
      <c r="R8" s="3"/>
      <c r="AM8" s="13"/>
    </row>
    <row r="9" spans="1:39" x14ac:dyDescent="0.25">
      <c r="A9" s="35"/>
      <c r="B9" s="328" t="str">
        <f>'Projection Worksheet Year 1'!B9</f>
        <v>Product/ Service 5</v>
      </c>
      <c r="C9" s="67"/>
      <c r="D9" s="336"/>
      <c r="E9" s="336"/>
      <c r="F9" s="336"/>
      <c r="G9" s="336"/>
      <c r="H9" s="336"/>
      <c r="I9" s="336"/>
      <c r="J9" s="336"/>
      <c r="K9" s="336"/>
      <c r="L9" s="336"/>
      <c r="M9" s="336"/>
      <c r="N9" s="336"/>
      <c r="O9" s="336"/>
      <c r="P9" s="334" t="str">
        <f t="shared" si="0"/>
        <v/>
      </c>
      <c r="Q9" s="37"/>
      <c r="R9" s="48"/>
      <c r="AM9" s="13"/>
    </row>
    <row r="10" spans="1:39" x14ac:dyDescent="0.25">
      <c r="A10" s="35"/>
      <c r="B10" s="328" t="str">
        <f>'Projection Worksheet Year 1'!B10</f>
        <v>Product/ Service 6</v>
      </c>
      <c r="C10" s="67"/>
      <c r="D10" s="336"/>
      <c r="E10" s="336"/>
      <c r="F10" s="336"/>
      <c r="G10" s="336"/>
      <c r="H10" s="336"/>
      <c r="I10" s="336"/>
      <c r="J10" s="336"/>
      <c r="K10" s="336"/>
      <c r="L10" s="336"/>
      <c r="M10" s="336"/>
      <c r="N10" s="336"/>
      <c r="O10" s="336"/>
      <c r="P10" s="334" t="str">
        <f t="shared" si="0"/>
        <v/>
      </c>
      <c r="Q10" s="37"/>
      <c r="R10" s="93"/>
      <c r="AM10" s="13"/>
    </row>
    <row r="11" spans="1:39" x14ac:dyDescent="0.25">
      <c r="A11" s="35"/>
      <c r="B11" s="328" t="str">
        <f>'Projection Worksheet Year 1'!B11</f>
        <v>Product/ Service 7</v>
      </c>
      <c r="C11" s="67"/>
      <c r="D11" s="336"/>
      <c r="E11" s="336"/>
      <c r="F11" s="336"/>
      <c r="G11" s="336"/>
      <c r="H11" s="336"/>
      <c r="I11" s="336"/>
      <c r="J11" s="336"/>
      <c r="K11" s="336"/>
      <c r="L11" s="336"/>
      <c r="M11" s="336"/>
      <c r="N11" s="336"/>
      <c r="O11" s="336"/>
      <c r="P11" s="334" t="str">
        <f t="shared" si="0"/>
        <v/>
      </c>
      <c r="Q11" s="37"/>
      <c r="R11" s="37"/>
      <c r="AM11" s="13"/>
    </row>
    <row r="12" spans="1:39" x14ac:dyDescent="0.25">
      <c r="A12" s="35"/>
      <c r="B12" s="328" t="str">
        <f>'Projection Worksheet Year 1'!B12</f>
        <v>Product/ Service 8</v>
      </c>
      <c r="C12" s="67"/>
      <c r="D12" s="336"/>
      <c r="E12" s="336"/>
      <c r="F12" s="336"/>
      <c r="G12" s="336"/>
      <c r="H12" s="336"/>
      <c r="I12" s="336"/>
      <c r="J12" s="336"/>
      <c r="K12" s="336"/>
      <c r="L12" s="336"/>
      <c r="M12" s="336"/>
      <c r="N12" s="336"/>
      <c r="O12" s="336"/>
      <c r="P12" s="334" t="str">
        <f t="shared" si="0"/>
        <v/>
      </c>
      <c r="Q12" s="37"/>
      <c r="R12" s="37"/>
      <c r="AM12" s="13"/>
    </row>
    <row r="13" spans="1:39" x14ac:dyDescent="0.25">
      <c r="A13" s="35"/>
      <c r="B13" s="328" t="str">
        <f>'Projection Worksheet Year 1'!B13</f>
        <v>Product/ Service 9</v>
      </c>
      <c r="C13" s="67"/>
      <c r="D13" s="336"/>
      <c r="E13" s="336"/>
      <c r="F13" s="336"/>
      <c r="G13" s="336"/>
      <c r="H13" s="336"/>
      <c r="I13" s="336"/>
      <c r="J13" s="336"/>
      <c r="K13" s="336"/>
      <c r="L13" s="336"/>
      <c r="M13" s="336"/>
      <c r="N13" s="336"/>
      <c r="O13" s="336"/>
      <c r="P13" s="334" t="str">
        <f t="shared" si="0"/>
        <v/>
      </c>
      <c r="Q13" s="37"/>
      <c r="R13" s="37"/>
      <c r="AM13" s="13"/>
    </row>
    <row r="14" spans="1:39" x14ac:dyDescent="0.25">
      <c r="A14" s="35"/>
      <c r="B14" s="328" t="str">
        <f>'Projection Worksheet Year 1'!B14</f>
        <v>Product/ Service 10</v>
      </c>
      <c r="C14" s="67"/>
      <c r="D14" s="336"/>
      <c r="E14" s="336"/>
      <c r="F14" s="336"/>
      <c r="G14" s="336"/>
      <c r="H14" s="336"/>
      <c r="I14" s="336"/>
      <c r="J14" s="336"/>
      <c r="K14" s="336"/>
      <c r="L14" s="336"/>
      <c r="M14" s="336"/>
      <c r="N14" s="336"/>
      <c r="O14" s="336"/>
      <c r="P14" s="334" t="str">
        <f t="shared" si="0"/>
        <v/>
      </c>
      <c r="Q14" s="37"/>
      <c r="R14" s="37"/>
      <c r="AM14" s="13"/>
    </row>
    <row r="15" spans="1:39" x14ac:dyDescent="0.25">
      <c r="A15" s="35"/>
      <c r="B15" s="328" t="str">
        <f>'Projection Worksheet Year 1'!B15</f>
        <v>Product/ Service 11</v>
      </c>
      <c r="C15" s="67"/>
      <c r="D15" s="336"/>
      <c r="E15" s="336"/>
      <c r="F15" s="336"/>
      <c r="G15" s="336"/>
      <c r="H15" s="336"/>
      <c r="I15" s="336"/>
      <c r="J15" s="336"/>
      <c r="K15" s="336"/>
      <c r="L15" s="336"/>
      <c r="M15" s="336"/>
      <c r="N15" s="336"/>
      <c r="O15" s="336"/>
      <c r="P15" s="334" t="str">
        <f t="shared" si="0"/>
        <v/>
      </c>
      <c r="Q15" s="37"/>
      <c r="R15" s="37"/>
      <c r="AM15" s="13"/>
    </row>
    <row r="16" spans="1:39" ht="13.8" thickBot="1" x14ac:dyDescent="0.3">
      <c r="A16" s="35"/>
      <c r="B16" s="328" t="str">
        <f>'Projection Worksheet Year 1'!B16</f>
        <v>Product/ Service 12</v>
      </c>
      <c r="C16" s="67"/>
      <c r="D16" s="336"/>
      <c r="E16" s="336"/>
      <c r="F16" s="336"/>
      <c r="G16" s="336"/>
      <c r="H16" s="336"/>
      <c r="I16" s="336"/>
      <c r="J16" s="336"/>
      <c r="K16" s="336"/>
      <c r="L16" s="336"/>
      <c r="M16" s="336"/>
      <c r="N16" s="336"/>
      <c r="O16" s="336"/>
      <c r="P16" s="334" t="str">
        <f t="shared" si="0"/>
        <v/>
      </c>
      <c r="Q16" s="37"/>
      <c r="R16" s="37"/>
      <c r="AM16" s="13"/>
    </row>
    <row r="17" spans="1:39" x14ac:dyDescent="0.25">
      <c r="A17" s="35"/>
      <c r="B17" s="68" t="s">
        <v>5</v>
      </c>
      <c r="C17" s="70" t="s">
        <v>6</v>
      </c>
      <c r="D17" s="71"/>
      <c r="E17" s="71"/>
      <c r="F17" s="71"/>
      <c r="G17" s="71"/>
      <c r="H17" s="71"/>
      <c r="I17" s="71"/>
      <c r="J17" s="71"/>
      <c r="K17" s="71"/>
      <c r="L17" s="71"/>
      <c r="M17" s="71"/>
      <c r="N17" s="71"/>
      <c r="O17" s="71"/>
      <c r="P17" s="72"/>
      <c r="Q17" s="400" t="s">
        <v>30</v>
      </c>
      <c r="R17" s="37"/>
      <c r="AM17" s="13"/>
    </row>
    <row r="18" spans="1:39" x14ac:dyDescent="0.25">
      <c r="A18" s="35"/>
      <c r="B18" s="73" t="s">
        <v>43</v>
      </c>
      <c r="C18" s="75"/>
      <c r="D18" s="76"/>
      <c r="E18" s="76"/>
      <c r="F18" s="76"/>
      <c r="G18" s="76"/>
      <c r="H18" s="76"/>
      <c r="I18" s="76"/>
      <c r="J18" s="76"/>
      <c r="K18" s="76"/>
      <c r="L18" s="76"/>
      <c r="M18" s="76"/>
      <c r="N18" s="76"/>
      <c r="O18" s="76"/>
      <c r="P18" s="77"/>
      <c r="Q18" s="400"/>
      <c r="AM18" s="13"/>
    </row>
    <row r="19" spans="1:39" x14ac:dyDescent="0.25">
      <c r="A19" s="35"/>
      <c r="B19" s="78" t="str">
        <f t="shared" ref="B19:B28" si="1">+B5</f>
        <v>Product/ Service 1</v>
      </c>
      <c r="C19" s="171"/>
      <c r="D19" s="172">
        <f t="shared" ref="D19:O19" si="2">+$C$19*D5</f>
        <v>0</v>
      </c>
      <c r="E19" s="173">
        <f t="shared" si="2"/>
        <v>0</v>
      </c>
      <c r="F19" s="173">
        <f t="shared" si="2"/>
        <v>0</v>
      </c>
      <c r="G19" s="173">
        <f t="shared" si="2"/>
        <v>0</v>
      </c>
      <c r="H19" s="173">
        <f t="shared" si="2"/>
        <v>0</v>
      </c>
      <c r="I19" s="173">
        <f t="shared" si="2"/>
        <v>0</v>
      </c>
      <c r="J19" s="173">
        <f t="shared" si="2"/>
        <v>0</v>
      </c>
      <c r="K19" s="173">
        <f t="shared" si="2"/>
        <v>0</v>
      </c>
      <c r="L19" s="173">
        <f t="shared" si="2"/>
        <v>0</v>
      </c>
      <c r="M19" s="173">
        <f t="shared" si="2"/>
        <v>0</v>
      </c>
      <c r="N19" s="173">
        <f t="shared" si="2"/>
        <v>0</v>
      </c>
      <c r="O19" s="173">
        <f t="shared" si="2"/>
        <v>0</v>
      </c>
      <c r="P19" s="174" t="str">
        <f>IF(SUM(D19:O19)=0,"",SUM(D19:O19))</f>
        <v/>
      </c>
      <c r="Q19" s="186" t="str">
        <f>IF(P19="","",P19/$P$31)</f>
        <v/>
      </c>
      <c r="R19" s="37"/>
      <c r="AM19" s="13"/>
    </row>
    <row r="20" spans="1:39" s="3" customFormat="1" x14ac:dyDescent="0.25">
      <c r="A20" s="58"/>
      <c r="B20" s="30" t="str">
        <f t="shared" si="1"/>
        <v>Product/ Service 2</v>
      </c>
      <c r="C20" s="176"/>
      <c r="D20" s="177">
        <f t="shared" ref="D20:O20" si="3">+$C$20*D6</f>
        <v>0</v>
      </c>
      <c r="E20" s="178">
        <f t="shared" si="3"/>
        <v>0</v>
      </c>
      <c r="F20" s="178">
        <f t="shared" si="3"/>
        <v>0</v>
      </c>
      <c r="G20" s="178">
        <f t="shared" si="3"/>
        <v>0</v>
      </c>
      <c r="H20" s="178">
        <f t="shared" si="3"/>
        <v>0</v>
      </c>
      <c r="I20" s="178">
        <f t="shared" si="3"/>
        <v>0</v>
      </c>
      <c r="J20" s="178">
        <f t="shared" si="3"/>
        <v>0</v>
      </c>
      <c r="K20" s="178">
        <f t="shared" si="3"/>
        <v>0</v>
      </c>
      <c r="L20" s="178">
        <f t="shared" si="3"/>
        <v>0</v>
      </c>
      <c r="M20" s="178">
        <f t="shared" si="3"/>
        <v>0</v>
      </c>
      <c r="N20" s="178">
        <f t="shared" si="3"/>
        <v>0</v>
      </c>
      <c r="O20" s="178">
        <f t="shared" si="3"/>
        <v>0</v>
      </c>
      <c r="P20" s="174" t="str">
        <f t="shared" ref="P20:P30" si="4">IF(SUM(D20:O20)=0,"",SUM(D20:O20))</f>
        <v/>
      </c>
      <c r="Q20" s="186" t="str">
        <f t="shared" ref="Q20:Q30" si="5">IF(P20="","",P20/$P$31)</f>
        <v/>
      </c>
      <c r="R20" s="37"/>
      <c r="S20" s="12"/>
      <c r="T20" s="12"/>
      <c r="U20" s="12"/>
      <c r="V20" s="12"/>
      <c r="W20" s="12"/>
      <c r="X20" s="12"/>
      <c r="Y20" s="12"/>
      <c r="Z20" s="12"/>
      <c r="AA20" s="12"/>
      <c r="AB20" s="12"/>
      <c r="AC20" s="12"/>
      <c r="AD20" s="12"/>
      <c r="AE20" s="12"/>
      <c r="AF20" s="12"/>
      <c r="AG20" s="12"/>
      <c r="AH20" s="12"/>
      <c r="AI20" s="12"/>
      <c r="AJ20" s="12"/>
      <c r="AK20" s="12"/>
      <c r="AL20" s="12"/>
    </row>
    <row r="21" spans="1:39" x14ac:dyDescent="0.25">
      <c r="A21" s="35"/>
      <c r="B21" s="30" t="str">
        <f t="shared" si="1"/>
        <v>Product/ Service 3</v>
      </c>
      <c r="C21" s="176"/>
      <c r="D21" s="177">
        <f t="shared" ref="D21:O21" si="6">+$C$21*D7</f>
        <v>0</v>
      </c>
      <c r="E21" s="178">
        <f t="shared" si="6"/>
        <v>0</v>
      </c>
      <c r="F21" s="178">
        <f t="shared" si="6"/>
        <v>0</v>
      </c>
      <c r="G21" s="178">
        <f t="shared" si="6"/>
        <v>0</v>
      </c>
      <c r="H21" s="178">
        <f t="shared" si="6"/>
        <v>0</v>
      </c>
      <c r="I21" s="178">
        <f t="shared" si="6"/>
        <v>0</v>
      </c>
      <c r="J21" s="178">
        <f t="shared" si="6"/>
        <v>0</v>
      </c>
      <c r="K21" s="178">
        <f t="shared" si="6"/>
        <v>0</v>
      </c>
      <c r="L21" s="178">
        <f t="shared" si="6"/>
        <v>0</v>
      </c>
      <c r="M21" s="178">
        <f t="shared" si="6"/>
        <v>0</v>
      </c>
      <c r="N21" s="178">
        <f t="shared" si="6"/>
        <v>0</v>
      </c>
      <c r="O21" s="178">
        <f t="shared" si="6"/>
        <v>0</v>
      </c>
      <c r="P21" s="174" t="str">
        <f t="shared" si="4"/>
        <v/>
      </c>
      <c r="Q21" s="186" t="str">
        <f t="shared" si="5"/>
        <v/>
      </c>
      <c r="R21" s="37"/>
      <c r="AM21" s="13"/>
    </row>
    <row r="22" spans="1:39" x14ac:dyDescent="0.25">
      <c r="A22" s="35"/>
      <c r="B22" s="30" t="str">
        <f t="shared" si="1"/>
        <v>Product/ Service 4</v>
      </c>
      <c r="C22" s="176"/>
      <c r="D22" s="177">
        <f t="shared" ref="D22:O22" si="7">+$C$22*D8</f>
        <v>0</v>
      </c>
      <c r="E22" s="178">
        <f t="shared" si="7"/>
        <v>0</v>
      </c>
      <c r="F22" s="178">
        <f t="shared" si="7"/>
        <v>0</v>
      </c>
      <c r="G22" s="178">
        <f t="shared" si="7"/>
        <v>0</v>
      </c>
      <c r="H22" s="178">
        <f t="shared" si="7"/>
        <v>0</v>
      </c>
      <c r="I22" s="178">
        <f t="shared" si="7"/>
        <v>0</v>
      </c>
      <c r="J22" s="178">
        <f t="shared" si="7"/>
        <v>0</v>
      </c>
      <c r="K22" s="178">
        <f t="shared" si="7"/>
        <v>0</v>
      </c>
      <c r="L22" s="178">
        <f t="shared" si="7"/>
        <v>0</v>
      </c>
      <c r="M22" s="178">
        <f t="shared" si="7"/>
        <v>0</v>
      </c>
      <c r="N22" s="178">
        <f t="shared" si="7"/>
        <v>0</v>
      </c>
      <c r="O22" s="178">
        <f t="shared" si="7"/>
        <v>0</v>
      </c>
      <c r="P22" s="174" t="str">
        <f t="shared" si="4"/>
        <v/>
      </c>
      <c r="Q22" s="186" t="str">
        <f t="shared" si="5"/>
        <v/>
      </c>
      <c r="R22" s="37"/>
      <c r="AM22" s="13"/>
    </row>
    <row r="23" spans="1:39" x14ac:dyDescent="0.25">
      <c r="A23" s="35"/>
      <c r="B23" s="30" t="str">
        <f t="shared" si="1"/>
        <v>Product/ Service 5</v>
      </c>
      <c r="C23" s="176"/>
      <c r="D23" s="177">
        <f t="shared" ref="D23:O23" si="8">+$C$23*D9</f>
        <v>0</v>
      </c>
      <c r="E23" s="178">
        <f t="shared" si="8"/>
        <v>0</v>
      </c>
      <c r="F23" s="178">
        <f t="shared" si="8"/>
        <v>0</v>
      </c>
      <c r="G23" s="178">
        <f t="shared" si="8"/>
        <v>0</v>
      </c>
      <c r="H23" s="178">
        <f t="shared" si="8"/>
        <v>0</v>
      </c>
      <c r="I23" s="178">
        <f t="shared" si="8"/>
        <v>0</v>
      </c>
      <c r="J23" s="178">
        <f t="shared" si="8"/>
        <v>0</v>
      </c>
      <c r="K23" s="178">
        <f t="shared" si="8"/>
        <v>0</v>
      </c>
      <c r="L23" s="178">
        <f t="shared" si="8"/>
        <v>0</v>
      </c>
      <c r="M23" s="178">
        <f t="shared" si="8"/>
        <v>0</v>
      </c>
      <c r="N23" s="178">
        <f t="shared" si="8"/>
        <v>0</v>
      </c>
      <c r="O23" s="178">
        <f t="shared" si="8"/>
        <v>0</v>
      </c>
      <c r="P23" s="174" t="str">
        <f t="shared" si="4"/>
        <v/>
      </c>
      <c r="Q23" s="186" t="str">
        <f t="shared" si="5"/>
        <v/>
      </c>
      <c r="R23" s="37"/>
      <c r="AM23" s="13"/>
    </row>
    <row r="24" spans="1:39" x14ac:dyDescent="0.25">
      <c r="A24" s="35"/>
      <c r="B24" s="30" t="str">
        <f t="shared" si="1"/>
        <v>Product/ Service 6</v>
      </c>
      <c r="C24" s="143"/>
      <c r="D24" s="177">
        <f t="shared" ref="D24:O24" si="9">+$C$24*D10</f>
        <v>0</v>
      </c>
      <c r="E24" s="178">
        <f t="shared" si="9"/>
        <v>0</v>
      </c>
      <c r="F24" s="178">
        <f t="shared" si="9"/>
        <v>0</v>
      </c>
      <c r="G24" s="178">
        <f t="shared" si="9"/>
        <v>0</v>
      </c>
      <c r="H24" s="178">
        <f t="shared" si="9"/>
        <v>0</v>
      </c>
      <c r="I24" s="178">
        <f t="shared" si="9"/>
        <v>0</v>
      </c>
      <c r="J24" s="178">
        <f t="shared" si="9"/>
        <v>0</v>
      </c>
      <c r="K24" s="178">
        <f t="shared" si="9"/>
        <v>0</v>
      </c>
      <c r="L24" s="178">
        <f t="shared" si="9"/>
        <v>0</v>
      </c>
      <c r="M24" s="178">
        <f t="shared" si="9"/>
        <v>0</v>
      </c>
      <c r="N24" s="178">
        <f t="shared" si="9"/>
        <v>0</v>
      </c>
      <c r="O24" s="178">
        <f t="shared" si="9"/>
        <v>0</v>
      </c>
      <c r="P24" s="174" t="str">
        <f t="shared" si="4"/>
        <v/>
      </c>
      <c r="Q24" s="186" t="str">
        <f t="shared" si="5"/>
        <v/>
      </c>
      <c r="R24" s="13"/>
      <c r="AM24" s="13"/>
    </row>
    <row r="25" spans="1:39" x14ac:dyDescent="0.25">
      <c r="A25" s="35"/>
      <c r="B25" s="30" t="str">
        <f t="shared" si="1"/>
        <v>Product/ Service 7</v>
      </c>
      <c r="C25" s="176"/>
      <c r="D25" s="177">
        <f t="shared" ref="D25:O25" si="10">+$C$25*D11</f>
        <v>0</v>
      </c>
      <c r="E25" s="178">
        <f t="shared" si="10"/>
        <v>0</v>
      </c>
      <c r="F25" s="178">
        <f t="shared" si="10"/>
        <v>0</v>
      </c>
      <c r="G25" s="178">
        <f t="shared" si="10"/>
        <v>0</v>
      </c>
      <c r="H25" s="178">
        <f t="shared" si="10"/>
        <v>0</v>
      </c>
      <c r="I25" s="178">
        <f t="shared" si="10"/>
        <v>0</v>
      </c>
      <c r="J25" s="178">
        <f t="shared" si="10"/>
        <v>0</v>
      </c>
      <c r="K25" s="178">
        <f t="shared" si="10"/>
        <v>0</v>
      </c>
      <c r="L25" s="178">
        <f t="shared" si="10"/>
        <v>0</v>
      </c>
      <c r="M25" s="178">
        <f t="shared" si="10"/>
        <v>0</v>
      </c>
      <c r="N25" s="178">
        <f t="shared" si="10"/>
        <v>0</v>
      </c>
      <c r="O25" s="178">
        <f t="shared" si="10"/>
        <v>0</v>
      </c>
      <c r="P25" s="174" t="str">
        <f t="shared" si="4"/>
        <v/>
      </c>
      <c r="Q25" s="186" t="str">
        <f t="shared" si="5"/>
        <v/>
      </c>
      <c r="R25" s="37"/>
      <c r="AM25" s="13"/>
    </row>
    <row r="26" spans="1:39" x14ac:dyDescent="0.25">
      <c r="A26" s="35"/>
      <c r="B26" s="30" t="str">
        <f t="shared" si="1"/>
        <v>Product/ Service 8</v>
      </c>
      <c r="C26" s="176"/>
      <c r="D26" s="177">
        <f t="shared" ref="D26:O26" si="11">+$C$26*D12</f>
        <v>0</v>
      </c>
      <c r="E26" s="178">
        <f t="shared" si="11"/>
        <v>0</v>
      </c>
      <c r="F26" s="178">
        <f t="shared" si="11"/>
        <v>0</v>
      </c>
      <c r="G26" s="178">
        <f t="shared" si="11"/>
        <v>0</v>
      </c>
      <c r="H26" s="178">
        <f t="shared" si="11"/>
        <v>0</v>
      </c>
      <c r="I26" s="178">
        <f t="shared" si="11"/>
        <v>0</v>
      </c>
      <c r="J26" s="178">
        <f t="shared" si="11"/>
        <v>0</v>
      </c>
      <c r="K26" s="178">
        <f t="shared" si="11"/>
        <v>0</v>
      </c>
      <c r="L26" s="178">
        <f t="shared" si="11"/>
        <v>0</v>
      </c>
      <c r="M26" s="178">
        <f t="shared" si="11"/>
        <v>0</v>
      </c>
      <c r="N26" s="178">
        <f t="shared" si="11"/>
        <v>0</v>
      </c>
      <c r="O26" s="178">
        <f t="shared" si="11"/>
        <v>0</v>
      </c>
      <c r="P26" s="174" t="str">
        <f t="shared" si="4"/>
        <v/>
      </c>
      <c r="Q26" s="186" t="str">
        <f t="shared" si="5"/>
        <v/>
      </c>
      <c r="R26" s="37"/>
      <c r="AM26" s="13"/>
    </row>
    <row r="27" spans="1:39" x14ac:dyDescent="0.25">
      <c r="A27" s="35"/>
      <c r="B27" s="30" t="str">
        <f t="shared" si="1"/>
        <v>Product/ Service 9</v>
      </c>
      <c r="C27" s="176"/>
      <c r="D27" s="177">
        <f t="shared" ref="D27:O27" si="12">+$C$27*D13</f>
        <v>0</v>
      </c>
      <c r="E27" s="178">
        <f t="shared" si="12"/>
        <v>0</v>
      </c>
      <c r="F27" s="178">
        <f t="shared" si="12"/>
        <v>0</v>
      </c>
      <c r="G27" s="178">
        <f t="shared" si="12"/>
        <v>0</v>
      </c>
      <c r="H27" s="178">
        <f t="shared" si="12"/>
        <v>0</v>
      </c>
      <c r="I27" s="178">
        <f t="shared" si="12"/>
        <v>0</v>
      </c>
      <c r="J27" s="178">
        <f t="shared" si="12"/>
        <v>0</v>
      </c>
      <c r="K27" s="178">
        <f t="shared" si="12"/>
        <v>0</v>
      </c>
      <c r="L27" s="178">
        <f t="shared" si="12"/>
        <v>0</v>
      </c>
      <c r="M27" s="178">
        <f t="shared" si="12"/>
        <v>0</v>
      </c>
      <c r="N27" s="178">
        <f t="shared" si="12"/>
        <v>0</v>
      </c>
      <c r="O27" s="178">
        <f t="shared" si="12"/>
        <v>0</v>
      </c>
      <c r="P27" s="174" t="str">
        <f t="shared" si="4"/>
        <v/>
      </c>
      <c r="Q27" s="186" t="str">
        <f t="shared" si="5"/>
        <v/>
      </c>
      <c r="R27" s="37"/>
      <c r="AM27" s="13"/>
    </row>
    <row r="28" spans="1:39" x14ac:dyDescent="0.25">
      <c r="A28" s="35"/>
      <c r="B28" s="30" t="str">
        <f t="shared" si="1"/>
        <v>Product/ Service 10</v>
      </c>
      <c r="C28" s="176"/>
      <c r="D28" s="177">
        <f t="shared" ref="D28:O28" si="13">+$C$28*D14</f>
        <v>0</v>
      </c>
      <c r="E28" s="178">
        <f t="shared" si="13"/>
        <v>0</v>
      </c>
      <c r="F28" s="178">
        <f t="shared" si="13"/>
        <v>0</v>
      </c>
      <c r="G28" s="178">
        <f t="shared" si="13"/>
        <v>0</v>
      </c>
      <c r="H28" s="178">
        <f t="shared" si="13"/>
        <v>0</v>
      </c>
      <c r="I28" s="178">
        <f t="shared" si="13"/>
        <v>0</v>
      </c>
      <c r="J28" s="178">
        <f t="shared" si="13"/>
        <v>0</v>
      </c>
      <c r="K28" s="178">
        <f t="shared" si="13"/>
        <v>0</v>
      </c>
      <c r="L28" s="178">
        <f t="shared" si="13"/>
        <v>0</v>
      </c>
      <c r="M28" s="178">
        <f t="shared" si="13"/>
        <v>0</v>
      </c>
      <c r="N28" s="178">
        <f t="shared" si="13"/>
        <v>0</v>
      </c>
      <c r="O28" s="178">
        <f t="shared" si="13"/>
        <v>0</v>
      </c>
      <c r="P28" s="174" t="str">
        <f t="shared" si="4"/>
        <v/>
      </c>
      <c r="Q28" s="186" t="str">
        <f t="shared" si="5"/>
        <v/>
      </c>
      <c r="R28" s="37"/>
      <c r="AM28" s="13"/>
    </row>
    <row r="29" spans="1:39" x14ac:dyDescent="0.25">
      <c r="A29" s="35"/>
      <c r="B29" s="30" t="str">
        <f>B15</f>
        <v>Product/ Service 11</v>
      </c>
      <c r="C29" s="350"/>
      <c r="D29" s="177">
        <f>+$C$29*D15</f>
        <v>0</v>
      </c>
      <c r="E29" s="177">
        <f t="shared" ref="E29:O29" si="14">+$C$29*E15</f>
        <v>0</v>
      </c>
      <c r="F29" s="177">
        <f t="shared" si="14"/>
        <v>0</v>
      </c>
      <c r="G29" s="177">
        <f t="shared" si="14"/>
        <v>0</v>
      </c>
      <c r="H29" s="177">
        <f t="shared" si="14"/>
        <v>0</v>
      </c>
      <c r="I29" s="177">
        <f t="shared" si="14"/>
        <v>0</v>
      </c>
      <c r="J29" s="177">
        <f t="shared" si="14"/>
        <v>0</v>
      </c>
      <c r="K29" s="177">
        <f t="shared" si="14"/>
        <v>0</v>
      </c>
      <c r="L29" s="177">
        <f t="shared" si="14"/>
        <v>0</v>
      </c>
      <c r="M29" s="177">
        <f t="shared" si="14"/>
        <v>0</v>
      </c>
      <c r="N29" s="177">
        <f t="shared" si="14"/>
        <v>0</v>
      </c>
      <c r="O29" s="177">
        <f t="shared" si="14"/>
        <v>0</v>
      </c>
      <c r="P29" s="174" t="str">
        <f t="shared" si="4"/>
        <v/>
      </c>
      <c r="Q29" s="186" t="str">
        <f t="shared" si="5"/>
        <v/>
      </c>
      <c r="R29" s="37"/>
      <c r="AM29" s="13"/>
    </row>
    <row r="30" spans="1:39" x14ac:dyDescent="0.25">
      <c r="A30" s="35"/>
      <c r="B30" s="30" t="str">
        <f>B16</f>
        <v>Product/ Service 12</v>
      </c>
      <c r="C30" s="350"/>
      <c r="D30" s="177">
        <f>+$C$30*D16</f>
        <v>0</v>
      </c>
      <c r="E30" s="177">
        <f t="shared" ref="E30:O30" si="15">+$C$30*E16</f>
        <v>0</v>
      </c>
      <c r="F30" s="177">
        <f t="shared" si="15"/>
        <v>0</v>
      </c>
      <c r="G30" s="177">
        <f t="shared" si="15"/>
        <v>0</v>
      </c>
      <c r="H30" s="177">
        <f t="shared" si="15"/>
        <v>0</v>
      </c>
      <c r="I30" s="177">
        <f t="shared" si="15"/>
        <v>0</v>
      </c>
      <c r="J30" s="177">
        <f t="shared" si="15"/>
        <v>0</v>
      </c>
      <c r="K30" s="177">
        <f t="shared" si="15"/>
        <v>0</v>
      </c>
      <c r="L30" s="177">
        <f t="shared" si="15"/>
        <v>0</v>
      </c>
      <c r="M30" s="177">
        <f t="shared" si="15"/>
        <v>0</v>
      </c>
      <c r="N30" s="177">
        <f t="shared" si="15"/>
        <v>0</v>
      </c>
      <c r="O30" s="177">
        <f t="shared" si="15"/>
        <v>0</v>
      </c>
      <c r="P30" s="174" t="str">
        <f t="shared" si="4"/>
        <v/>
      </c>
      <c r="Q30" s="351" t="str">
        <f t="shared" si="5"/>
        <v/>
      </c>
      <c r="R30" s="37"/>
      <c r="AM30" s="13"/>
    </row>
    <row r="31" spans="1:39" x14ac:dyDescent="0.25">
      <c r="A31" s="35"/>
      <c r="B31" s="79" t="s">
        <v>7</v>
      </c>
      <c r="C31" s="149"/>
      <c r="D31" s="148">
        <f>SUM(D19:D30)</f>
        <v>0</v>
      </c>
      <c r="E31" s="148">
        <f t="shared" ref="E31:O31" si="16">SUM(E19:E30)</f>
        <v>0</v>
      </c>
      <c r="F31" s="148">
        <f t="shared" si="16"/>
        <v>0</v>
      </c>
      <c r="G31" s="148">
        <f t="shared" si="16"/>
        <v>0</v>
      </c>
      <c r="H31" s="148">
        <f t="shared" si="16"/>
        <v>0</v>
      </c>
      <c r="I31" s="148">
        <f t="shared" si="16"/>
        <v>0</v>
      </c>
      <c r="J31" s="148">
        <f t="shared" si="16"/>
        <v>0</v>
      </c>
      <c r="K31" s="148">
        <f t="shared" si="16"/>
        <v>0</v>
      </c>
      <c r="L31" s="148">
        <f t="shared" si="16"/>
        <v>0</v>
      </c>
      <c r="M31" s="148">
        <f t="shared" si="16"/>
        <v>0</v>
      </c>
      <c r="N31" s="148">
        <f t="shared" si="16"/>
        <v>0</v>
      </c>
      <c r="O31" s="148">
        <f t="shared" si="16"/>
        <v>0</v>
      </c>
      <c r="P31" s="150">
        <f>SUM(D31:O31)</f>
        <v>0</v>
      </c>
      <c r="Q31" s="186" t="str">
        <f>IF(P31=0,"",P31/$P$31)</f>
        <v/>
      </c>
      <c r="R31" s="37"/>
      <c r="AM31" s="13"/>
    </row>
    <row r="32" spans="1:39" x14ac:dyDescent="0.25">
      <c r="A32" s="35"/>
      <c r="B32" s="73" t="s">
        <v>42</v>
      </c>
      <c r="C32" s="152"/>
      <c r="D32" s="153"/>
      <c r="E32" s="153"/>
      <c r="F32" s="153"/>
      <c r="G32" s="153"/>
      <c r="H32" s="153"/>
      <c r="I32" s="153"/>
      <c r="J32" s="153"/>
      <c r="K32" s="153"/>
      <c r="L32" s="153"/>
      <c r="M32" s="153"/>
      <c r="N32" s="153"/>
      <c r="O32" s="153"/>
      <c r="P32" s="154"/>
      <c r="Q32" s="83"/>
      <c r="R32" s="37"/>
      <c r="AM32" s="13"/>
    </row>
    <row r="33" spans="1:39" x14ac:dyDescent="0.25">
      <c r="A33" s="35"/>
      <c r="B33" s="30" t="s">
        <v>17</v>
      </c>
      <c r="C33" s="141"/>
      <c r="D33" s="146"/>
      <c r="E33" s="146"/>
      <c r="F33" s="146"/>
      <c r="G33" s="146"/>
      <c r="H33" s="146"/>
      <c r="I33" s="146"/>
      <c r="J33" s="146"/>
      <c r="K33" s="146"/>
      <c r="L33" s="146"/>
      <c r="M33" s="146"/>
      <c r="N33" s="146"/>
      <c r="O33" s="146"/>
      <c r="P33" s="145">
        <f>SUM(D33:O33)</f>
        <v>0</v>
      </c>
      <c r="Q33" s="83"/>
      <c r="R33" s="37"/>
    </row>
    <row r="34" spans="1:39" x14ac:dyDescent="0.25">
      <c r="A34" s="35"/>
      <c r="B34" s="30" t="str">
        <f>'Start Up Costs'!$F$4</f>
        <v>Loan 1</v>
      </c>
      <c r="C34" s="141"/>
      <c r="D34" s="146"/>
      <c r="E34" s="146"/>
      <c r="F34" s="146"/>
      <c r="G34" s="146"/>
      <c r="H34" s="146"/>
      <c r="I34" s="146"/>
      <c r="J34" s="146"/>
      <c r="K34" s="146"/>
      <c r="L34" s="146"/>
      <c r="M34" s="146"/>
      <c r="N34" s="146"/>
      <c r="O34" s="146"/>
      <c r="P34" s="145">
        <f t="shared" ref="P34:P40" si="17">SUM(D34:O34)</f>
        <v>0</v>
      </c>
      <c r="Q34" s="83"/>
      <c r="R34" s="37"/>
    </row>
    <row r="35" spans="1:39" x14ac:dyDescent="0.25">
      <c r="A35" s="35"/>
      <c r="B35" s="30" t="str">
        <f>'Start Up Costs'!$G$4</f>
        <v>Loan 2</v>
      </c>
      <c r="C35" s="141"/>
      <c r="D35" s="146"/>
      <c r="E35" s="146"/>
      <c r="F35" s="146"/>
      <c r="G35" s="146"/>
      <c r="H35" s="146"/>
      <c r="I35" s="146"/>
      <c r="J35" s="146"/>
      <c r="K35" s="146"/>
      <c r="L35" s="146"/>
      <c r="M35" s="146"/>
      <c r="N35" s="146"/>
      <c r="O35" s="146"/>
      <c r="P35" s="145">
        <f>SUM(D35:O35)</f>
        <v>0</v>
      </c>
      <c r="Q35" s="83"/>
      <c r="R35" s="37"/>
    </row>
    <row r="36" spans="1:39" x14ac:dyDescent="0.25">
      <c r="A36" s="35"/>
      <c r="B36" s="353" t="s">
        <v>252</v>
      </c>
      <c r="C36" s="141"/>
      <c r="D36" s="146"/>
      <c r="E36" s="146"/>
      <c r="F36" s="146"/>
      <c r="G36" s="146"/>
      <c r="H36" s="146"/>
      <c r="I36" s="146"/>
      <c r="J36" s="146"/>
      <c r="K36" s="146"/>
      <c r="L36" s="146"/>
      <c r="M36" s="146"/>
      <c r="N36" s="146"/>
      <c r="O36" s="146"/>
      <c r="P36" s="145">
        <f t="shared" si="17"/>
        <v>0</v>
      </c>
      <c r="Q36" s="83"/>
      <c r="R36" s="37"/>
    </row>
    <row r="37" spans="1:39" x14ac:dyDescent="0.25">
      <c r="A37" s="35"/>
      <c r="B37" s="354" t="str">
        <f>'Start Up Costs'!I4</f>
        <v>Grant 1</v>
      </c>
      <c r="C37" s="141"/>
      <c r="D37" s="146"/>
      <c r="E37" s="146"/>
      <c r="F37" s="146"/>
      <c r="G37" s="146"/>
      <c r="H37" s="146"/>
      <c r="I37" s="146"/>
      <c r="J37" s="146"/>
      <c r="K37" s="146"/>
      <c r="L37" s="146"/>
      <c r="M37" s="146"/>
      <c r="N37" s="146"/>
      <c r="O37" s="146"/>
      <c r="P37" s="145">
        <f t="shared" si="17"/>
        <v>0</v>
      </c>
      <c r="Q37" s="83"/>
      <c r="R37" s="37"/>
    </row>
    <row r="38" spans="1:39" x14ac:dyDescent="0.25">
      <c r="A38" s="35"/>
      <c r="B38" s="349" t="str">
        <f>'Start Up Costs'!J4</f>
        <v>Grant 2</v>
      </c>
      <c r="C38" s="141"/>
      <c r="D38" s="146"/>
      <c r="E38" s="146"/>
      <c r="F38" s="146"/>
      <c r="G38" s="146"/>
      <c r="H38" s="146"/>
      <c r="I38" s="146"/>
      <c r="J38" s="146"/>
      <c r="K38" s="146"/>
      <c r="L38" s="146"/>
      <c r="M38" s="146"/>
      <c r="N38" s="146"/>
      <c r="O38" s="146"/>
      <c r="P38" s="145">
        <f t="shared" si="17"/>
        <v>0</v>
      </c>
      <c r="Q38" s="83"/>
      <c r="R38" s="37"/>
    </row>
    <row r="39" spans="1:39" x14ac:dyDescent="0.25">
      <c r="A39" s="35"/>
      <c r="B39" s="355" t="s">
        <v>253</v>
      </c>
      <c r="C39" s="141"/>
      <c r="D39" s="146"/>
      <c r="E39" s="146"/>
      <c r="F39" s="146"/>
      <c r="G39" s="146"/>
      <c r="H39" s="146"/>
      <c r="I39" s="146"/>
      <c r="J39" s="146"/>
      <c r="K39" s="146"/>
      <c r="L39" s="146"/>
      <c r="M39" s="146"/>
      <c r="N39" s="146"/>
      <c r="O39" s="146"/>
      <c r="P39" s="145">
        <f t="shared" si="17"/>
        <v>0</v>
      </c>
      <c r="Q39" s="83"/>
      <c r="R39" s="37"/>
    </row>
    <row r="40" spans="1:39" x14ac:dyDescent="0.25">
      <c r="A40" s="35"/>
      <c r="B40" s="79" t="s">
        <v>8</v>
      </c>
      <c r="C40" s="156"/>
      <c r="D40" s="148">
        <f>SUM(D33:D39)</f>
        <v>0</v>
      </c>
      <c r="E40" s="148">
        <f>SUM(E33:E39)</f>
        <v>0</v>
      </c>
      <c r="F40" s="148">
        <f t="shared" ref="F40:O40" si="18">SUM(F33:F39)</f>
        <v>0</v>
      </c>
      <c r="G40" s="148">
        <f t="shared" si="18"/>
        <v>0</v>
      </c>
      <c r="H40" s="148">
        <f t="shared" si="18"/>
        <v>0</v>
      </c>
      <c r="I40" s="148">
        <f t="shared" si="18"/>
        <v>0</v>
      </c>
      <c r="J40" s="148">
        <f t="shared" si="18"/>
        <v>0</v>
      </c>
      <c r="K40" s="148">
        <f t="shared" si="18"/>
        <v>0</v>
      </c>
      <c r="L40" s="148">
        <f t="shared" si="18"/>
        <v>0</v>
      </c>
      <c r="M40" s="148">
        <f>SUM(M33:M39)</f>
        <v>0</v>
      </c>
      <c r="N40" s="148">
        <f t="shared" si="18"/>
        <v>0</v>
      </c>
      <c r="O40" s="148">
        <f t="shared" si="18"/>
        <v>0</v>
      </c>
      <c r="P40" s="150">
        <f t="shared" si="17"/>
        <v>0</v>
      </c>
      <c r="Q40" s="83"/>
      <c r="R40" s="37"/>
    </row>
    <row r="41" spans="1:39" ht="13.8" thickBot="1" x14ac:dyDescent="0.3">
      <c r="A41" s="35"/>
      <c r="B41" s="82" t="s">
        <v>53</v>
      </c>
      <c r="C41" s="157"/>
      <c r="D41" s="163">
        <f t="shared" ref="D41:P41" si="19">+D31+D40</f>
        <v>0</v>
      </c>
      <c r="E41" s="163">
        <f t="shared" si="19"/>
        <v>0</v>
      </c>
      <c r="F41" s="163">
        <f t="shared" si="19"/>
        <v>0</v>
      </c>
      <c r="G41" s="163">
        <f t="shared" si="19"/>
        <v>0</v>
      </c>
      <c r="H41" s="163">
        <f t="shared" si="19"/>
        <v>0</v>
      </c>
      <c r="I41" s="163">
        <f t="shared" si="19"/>
        <v>0</v>
      </c>
      <c r="J41" s="163">
        <f t="shared" si="19"/>
        <v>0</v>
      </c>
      <c r="K41" s="163">
        <f t="shared" si="19"/>
        <v>0</v>
      </c>
      <c r="L41" s="163">
        <f t="shared" si="19"/>
        <v>0</v>
      </c>
      <c r="M41" s="163">
        <f t="shared" si="19"/>
        <v>0</v>
      </c>
      <c r="N41" s="163">
        <f t="shared" si="19"/>
        <v>0</v>
      </c>
      <c r="O41" s="163">
        <f t="shared" si="19"/>
        <v>0</v>
      </c>
      <c r="P41" s="164">
        <f t="shared" si="19"/>
        <v>0</v>
      </c>
      <c r="Q41" s="83"/>
      <c r="R41" s="37"/>
    </row>
    <row r="42" spans="1:39" s="3" customFormat="1" x14ac:dyDescent="0.25">
      <c r="A42" s="58"/>
      <c r="B42" s="59" t="s">
        <v>9</v>
      </c>
      <c r="C42" s="180"/>
      <c r="D42" s="181"/>
      <c r="E42" s="181"/>
      <c r="F42" s="181"/>
      <c r="G42" s="181"/>
      <c r="H42" s="181"/>
      <c r="I42" s="181"/>
      <c r="J42" s="181"/>
      <c r="K42" s="181"/>
      <c r="L42" s="181"/>
      <c r="M42" s="181"/>
      <c r="N42" s="181"/>
      <c r="O42" s="181"/>
      <c r="P42" s="182"/>
      <c r="Q42" s="401"/>
      <c r="R42" s="64"/>
      <c r="S42" s="12"/>
      <c r="T42" s="12"/>
      <c r="U42" s="12"/>
      <c r="V42" s="12"/>
      <c r="W42" s="12"/>
      <c r="X42" s="12"/>
      <c r="Y42" s="12"/>
      <c r="Z42" s="12"/>
      <c r="AA42" s="12"/>
      <c r="AB42" s="12"/>
      <c r="AC42" s="12"/>
      <c r="AD42" s="12"/>
      <c r="AE42" s="12"/>
      <c r="AF42" s="12"/>
      <c r="AG42" s="12"/>
      <c r="AH42" s="12"/>
      <c r="AI42" s="12"/>
      <c r="AJ42" s="12"/>
      <c r="AK42" s="12"/>
      <c r="AL42" s="12"/>
      <c r="AM42" s="12"/>
    </row>
    <row r="43" spans="1:39" x14ac:dyDescent="0.25">
      <c r="A43" s="35"/>
      <c r="B43" s="73" t="s">
        <v>93</v>
      </c>
      <c r="C43" s="152"/>
      <c r="D43" s="153"/>
      <c r="E43" s="153"/>
      <c r="F43" s="153"/>
      <c r="G43" s="153"/>
      <c r="H43" s="153"/>
      <c r="I43" s="153"/>
      <c r="J43" s="153"/>
      <c r="K43" s="153"/>
      <c r="L43" s="153"/>
      <c r="M43" s="153"/>
      <c r="N43" s="153"/>
      <c r="O43" s="153"/>
      <c r="P43" s="154"/>
      <c r="Q43" s="401"/>
      <c r="R43" s="35"/>
      <c r="S43" s="13"/>
      <c r="T43" s="13"/>
      <c r="U43" s="13"/>
      <c r="V43" s="13"/>
      <c r="W43" s="13"/>
      <c r="X43" s="13"/>
      <c r="Y43" s="13"/>
      <c r="Z43" s="13"/>
      <c r="AA43" s="13"/>
      <c r="AB43" s="13"/>
      <c r="AC43" s="13"/>
      <c r="AD43" s="13"/>
      <c r="AE43" s="13"/>
      <c r="AF43" s="13"/>
      <c r="AG43" s="13"/>
      <c r="AH43" s="13"/>
      <c r="AI43" s="13"/>
      <c r="AJ43" s="13"/>
      <c r="AK43" s="13"/>
      <c r="AL43" s="13"/>
      <c r="AM43" s="13"/>
    </row>
    <row r="44" spans="1:39" x14ac:dyDescent="0.25">
      <c r="A44" s="35"/>
      <c r="B44" s="84" t="str">
        <f>'Start Up Costs'!B6</f>
        <v>Inventory</v>
      </c>
      <c r="C44" s="141"/>
      <c r="D44" s="146"/>
      <c r="E44" s="146"/>
      <c r="F44" s="146"/>
      <c r="G44" s="146"/>
      <c r="H44" s="146"/>
      <c r="I44" s="146"/>
      <c r="J44" s="146"/>
      <c r="K44" s="146"/>
      <c r="L44" s="146"/>
      <c r="M44" s="146"/>
      <c r="N44" s="146"/>
      <c r="O44" s="146"/>
      <c r="P44" s="145">
        <f t="shared" ref="P44:P45" si="20">SUM(D44:O44)</f>
        <v>0</v>
      </c>
      <c r="Q44" s="89"/>
      <c r="R44" s="35"/>
      <c r="S44" s="13"/>
      <c r="T44" s="13"/>
      <c r="U44" s="13"/>
      <c r="V44" s="13"/>
      <c r="W44" s="13"/>
      <c r="X44" s="13"/>
      <c r="Y44" s="13"/>
      <c r="Z44" s="13"/>
      <c r="AA44" s="13"/>
      <c r="AB44" s="13"/>
      <c r="AC44" s="13"/>
      <c r="AD44" s="13"/>
      <c r="AE44" s="13"/>
      <c r="AF44" s="13"/>
      <c r="AG44" s="13"/>
      <c r="AH44" s="13"/>
      <c r="AI44" s="13"/>
      <c r="AJ44" s="13"/>
      <c r="AK44" s="13"/>
      <c r="AL44" s="13"/>
      <c r="AM44" s="13"/>
    </row>
    <row r="45" spans="1:39" x14ac:dyDescent="0.25">
      <c r="A45" s="35"/>
      <c r="B45" s="84" t="str">
        <f>'Start Up Costs'!B7</f>
        <v>Raw materials/ supplies</v>
      </c>
      <c r="C45" s="141"/>
      <c r="D45" s="146"/>
      <c r="E45" s="146"/>
      <c r="F45" s="146"/>
      <c r="G45" s="146"/>
      <c r="H45" s="146"/>
      <c r="I45" s="146"/>
      <c r="J45" s="146"/>
      <c r="K45" s="146"/>
      <c r="L45" s="146"/>
      <c r="M45" s="146"/>
      <c r="N45" s="146"/>
      <c r="O45" s="146"/>
      <c r="P45" s="145">
        <f t="shared" si="20"/>
        <v>0</v>
      </c>
      <c r="Q45" s="89"/>
      <c r="R45" s="35"/>
      <c r="S45" s="13"/>
      <c r="T45" s="13"/>
      <c r="U45" s="13"/>
      <c r="V45" s="13"/>
      <c r="W45" s="13"/>
      <c r="X45" s="13"/>
      <c r="Y45" s="13"/>
      <c r="Z45" s="13"/>
      <c r="AA45" s="13"/>
      <c r="AB45" s="13"/>
      <c r="AC45" s="13"/>
      <c r="AD45" s="13"/>
      <c r="AE45" s="13"/>
      <c r="AF45" s="13"/>
      <c r="AG45" s="13"/>
      <c r="AH45" s="13"/>
      <c r="AI45" s="13"/>
      <c r="AJ45" s="13"/>
      <c r="AK45" s="13"/>
      <c r="AL45" s="13"/>
      <c r="AM45" s="13"/>
    </row>
    <row r="46" spans="1:39" x14ac:dyDescent="0.25">
      <c r="A46" s="35"/>
      <c r="B46" s="79" t="s">
        <v>122</v>
      </c>
      <c r="C46" s="149"/>
      <c r="D46" s="148">
        <f>SUM(D44:D45)</f>
        <v>0</v>
      </c>
      <c r="E46" s="148">
        <f t="shared" ref="E46:O46" si="21">SUM(E44:E45)</f>
        <v>0</v>
      </c>
      <c r="F46" s="148">
        <f t="shared" si="21"/>
        <v>0</v>
      </c>
      <c r="G46" s="148">
        <f t="shared" si="21"/>
        <v>0</v>
      </c>
      <c r="H46" s="148">
        <f t="shared" si="21"/>
        <v>0</v>
      </c>
      <c r="I46" s="148">
        <f t="shared" si="21"/>
        <v>0</v>
      </c>
      <c r="J46" s="148">
        <f t="shared" si="21"/>
        <v>0</v>
      </c>
      <c r="K46" s="148">
        <f t="shared" si="21"/>
        <v>0</v>
      </c>
      <c r="L46" s="148">
        <f t="shared" si="21"/>
        <v>0</v>
      </c>
      <c r="M46" s="148">
        <f t="shared" si="21"/>
        <v>0</v>
      </c>
      <c r="N46" s="148">
        <f t="shared" si="21"/>
        <v>0</v>
      </c>
      <c r="O46" s="148">
        <f t="shared" si="21"/>
        <v>0</v>
      </c>
      <c r="P46" s="150">
        <f>SUM(P44:P45)</f>
        <v>0</v>
      </c>
      <c r="Q46" s="186"/>
      <c r="R46" s="35"/>
      <c r="S46" s="13"/>
      <c r="T46" s="13"/>
      <c r="U46" s="13"/>
      <c r="V46" s="13"/>
      <c r="W46" s="13"/>
      <c r="X46" s="13"/>
      <c r="Y46" s="13"/>
      <c r="Z46" s="13"/>
      <c r="AA46" s="13"/>
      <c r="AB46" s="13"/>
      <c r="AC46" s="13"/>
      <c r="AD46" s="13"/>
      <c r="AE46" s="13"/>
      <c r="AF46" s="13"/>
      <c r="AG46" s="13"/>
      <c r="AH46" s="13"/>
      <c r="AI46" s="13"/>
      <c r="AJ46" s="13"/>
      <c r="AK46" s="13"/>
      <c r="AL46" s="13"/>
      <c r="AM46" s="13"/>
    </row>
    <row r="47" spans="1:39" s="8" customFormat="1" ht="13.5" customHeight="1" x14ac:dyDescent="0.25">
      <c r="A47" s="27"/>
      <c r="B47" s="73" t="s">
        <v>150</v>
      </c>
      <c r="C47" s="75"/>
      <c r="D47" s="76"/>
      <c r="E47" s="76"/>
      <c r="F47" s="76"/>
      <c r="G47" s="76"/>
      <c r="H47" s="76"/>
      <c r="I47" s="76"/>
      <c r="J47" s="76"/>
      <c r="K47" s="76"/>
      <c r="L47" s="76"/>
      <c r="M47" s="76"/>
      <c r="N47" s="76"/>
      <c r="O47" s="76"/>
      <c r="P47" s="77"/>
      <c r="Q47" s="186"/>
      <c r="R47" s="37"/>
      <c r="S47" s="11"/>
      <c r="T47" s="11"/>
      <c r="U47" s="11"/>
      <c r="V47" s="11"/>
      <c r="W47" s="11"/>
      <c r="X47" s="11"/>
      <c r="Y47" s="11"/>
      <c r="Z47" s="11"/>
      <c r="AA47" s="11"/>
      <c r="AB47" s="11"/>
      <c r="AC47" s="11"/>
      <c r="AD47" s="11"/>
      <c r="AE47" s="11"/>
      <c r="AF47" s="11"/>
      <c r="AG47" s="11"/>
      <c r="AH47" s="11"/>
      <c r="AI47" s="11"/>
      <c r="AJ47" s="11"/>
      <c r="AK47" s="11"/>
      <c r="AL47" s="11"/>
      <c r="AM47" s="11"/>
    </row>
    <row r="48" spans="1:39" x14ac:dyDescent="0.25">
      <c r="A48" s="35"/>
      <c r="B48" s="84" t="s">
        <v>120</v>
      </c>
      <c r="C48" s="81"/>
      <c r="D48" s="146"/>
      <c r="E48" s="146"/>
      <c r="F48" s="146"/>
      <c r="G48" s="146"/>
      <c r="H48" s="146"/>
      <c r="I48" s="146"/>
      <c r="J48" s="146"/>
      <c r="K48" s="146"/>
      <c r="L48" s="146"/>
      <c r="M48" s="146"/>
      <c r="N48" s="146"/>
      <c r="O48" s="146"/>
      <c r="P48" s="165">
        <f>SUM(C48:O48)</f>
        <v>0</v>
      </c>
      <c r="Q48" s="186"/>
      <c r="R48" s="37"/>
    </row>
    <row r="49" spans="1:39" x14ac:dyDescent="0.25">
      <c r="A49" s="35"/>
      <c r="B49" s="73" t="s">
        <v>139</v>
      </c>
      <c r="C49" s="75"/>
      <c r="D49" s="166"/>
      <c r="E49" s="166"/>
      <c r="F49" s="166"/>
      <c r="G49" s="166"/>
      <c r="H49" s="166"/>
      <c r="I49" s="166"/>
      <c r="J49" s="166"/>
      <c r="K49" s="166"/>
      <c r="L49" s="166"/>
      <c r="M49" s="166"/>
      <c r="N49" s="166"/>
      <c r="O49" s="166"/>
      <c r="P49" s="167"/>
      <c r="Q49" s="186"/>
      <c r="R49" s="37"/>
    </row>
    <row r="50" spans="1:39" x14ac:dyDescent="0.25">
      <c r="A50" s="35"/>
      <c r="B50" s="30" t="s">
        <v>34</v>
      </c>
      <c r="C50" s="81"/>
      <c r="D50" s="146"/>
      <c r="E50" s="146"/>
      <c r="F50" s="146"/>
      <c r="G50" s="146"/>
      <c r="H50" s="146"/>
      <c r="I50" s="146"/>
      <c r="J50" s="146"/>
      <c r="K50" s="146"/>
      <c r="L50" s="146"/>
      <c r="M50" s="146"/>
      <c r="N50" s="146"/>
      <c r="O50" s="146"/>
      <c r="P50" s="145">
        <f>SUM(C50:O50)</f>
        <v>0</v>
      </c>
      <c r="Q50" s="186"/>
      <c r="R50" s="35"/>
      <c r="S50" s="13"/>
      <c r="T50" s="13"/>
      <c r="U50" s="13"/>
      <c r="V50" s="13"/>
      <c r="W50" s="13"/>
      <c r="X50" s="13"/>
      <c r="Y50" s="13"/>
      <c r="Z50" s="13"/>
      <c r="AA50" s="13"/>
      <c r="AB50" s="13"/>
      <c r="AC50" s="13"/>
      <c r="AD50" s="13"/>
      <c r="AE50" s="13"/>
      <c r="AF50" s="13"/>
      <c r="AG50" s="13"/>
      <c r="AH50" s="13"/>
      <c r="AI50" s="13"/>
      <c r="AJ50" s="13"/>
      <c r="AK50" s="13"/>
      <c r="AL50" s="13"/>
      <c r="AM50" s="13"/>
    </row>
    <row r="51" spans="1:39" x14ac:dyDescent="0.25">
      <c r="A51" s="35"/>
      <c r="B51" s="107" t="s">
        <v>67</v>
      </c>
      <c r="C51" s="86" t="s">
        <v>37</v>
      </c>
      <c r="D51" s="168"/>
      <c r="E51" s="168"/>
      <c r="F51" s="168"/>
      <c r="G51" s="168"/>
      <c r="H51" s="168"/>
      <c r="I51" s="168"/>
      <c r="J51" s="168"/>
      <c r="K51" s="169"/>
      <c r="L51" s="168"/>
      <c r="M51" s="168"/>
      <c r="N51" s="168"/>
      <c r="O51" s="168"/>
      <c r="P51" s="165"/>
      <c r="Q51" s="186"/>
      <c r="R51" s="35"/>
      <c r="S51" s="13"/>
      <c r="T51" s="13"/>
      <c r="U51" s="13"/>
      <c r="V51" s="13"/>
      <c r="W51" s="13"/>
      <c r="X51" s="13"/>
      <c r="Y51" s="13"/>
      <c r="Z51" s="13"/>
      <c r="AA51" s="13"/>
      <c r="AB51" s="13"/>
      <c r="AC51" s="13"/>
      <c r="AD51" s="13"/>
      <c r="AE51" s="13"/>
      <c r="AF51" s="13"/>
      <c r="AG51" s="13"/>
      <c r="AH51" s="13"/>
      <c r="AI51" s="13"/>
      <c r="AJ51" s="13"/>
      <c r="AK51" s="13"/>
      <c r="AL51" s="13"/>
      <c r="AM51" s="13"/>
    </row>
    <row r="52" spans="1:39" x14ac:dyDescent="0.25">
      <c r="A52" s="35"/>
      <c r="B52" s="87" t="s">
        <v>66</v>
      </c>
      <c r="C52" s="20"/>
      <c r="D52" s="141">
        <f t="shared" ref="D52:O52" si="22">D50*$C$52</f>
        <v>0</v>
      </c>
      <c r="E52" s="141">
        <f t="shared" si="22"/>
        <v>0</v>
      </c>
      <c r="F52" s="141">
        <f t="shared" si="22"/>
        <v>0</v>
      </c>
      <c r="G52" s="141">
        <f t="shared" si="22"/>
        <v>0</v>
      </c>
      <c r="H52" s="141">
        <f t="shared" si="22"/>
        <v>0</v>
      </c>
      <c r="I52" s="141">
        <f t="shared" si="22"/>
        <v>0</v>
      </c>
      <c r="J52" s="141">
        <f t="shared" si="22"/>
        <v>0</v>
      </c>
      <c r="K52" s="141">
        <f t="shared" si="22"/>
        <v>0</v>
      </c>
      <c r="L52" s="141">
        <f t="shared" si="22"/>
        <v>0</v>
      </c>
      <c r="M52" s="141">
        <f t="shared" si="22"/>
        <v>0</v>
      </c>
      <c r="N52" s="141">
        <f t="shared" si="22"/>
        <v>0</v>
      </c>
      <c r="O52" s="141">
        <f t="shared" si="22"/>
        <v>0</v>
      </c>
      <c r="P52" s="145">
        <f>SUM(D52:O52)</f>
        <v>0</v>
      </c>
      <c r="Q52" s="186"/>
      <c r="R52" s="35"/>
      <c r="S52" s="13"/>
      <c r="T52" s="13"/>
      <c r="U52" s="13"/>
      <c r="V52" s="13"/>
      <c r="W52" s="13"/>
      <c r="X52" s="13"/>
      <c r="Y52" s="13"/>
      <c r="Z52" s="13"/>
      <c r="AA52" s="13"/>
      <c r="AB52" s="13"/>
      <c r="AC52" s="13"/>
      <c r="AD52" s="13"/>
      <c r="AE52" s="13"/>
      <c r="AF52" s="13"/>
      <c r="AG52" s="13"/>
      <c r="AH52" s="13"/>
      <c r="AI52" s="13"/>
      <c r="AJ52" s="13"/>
      <c r="AK52" s="13"/>
      <c r="AL52" s="13"/>
      <c r="AM52" s="13"/>
    </row>
    <row r="53" spans="1:39" x14ac:dyDescent="0.25">
      <c r="A53" s="35"/>
      <c r="B53" s="87" t="s">
        <v>260</v>
      </c>
      <c r="C53" s="88">
        <v>1.5800000000000002E-2</v>
      </c>
      <c r="D53" s="141">
        <f t="shared" ref="D53:O53" si="23">(D50*$C$53)*1.4</f>
        <v>0</v>
      </c>
      <c r="E53" s="141">
        <f t="shared" si="23"/>
        <v>0</v>
      </c>
      <c r="F53" s="141">
        <f t="shared" si="23"/>
        <v>0</v>
      </c>
      <c r="G53" s="141">
        <f t="shared" si="23"/>
        <v>0</v>
      </c>
      <c r="H53" s="141">
        <f t="shared" si="23"/>
        <v>0</v>
      </c>
      <c r="I53" s="141">
        <f t="shared" si="23"/>
        <v>0</v>
      </c>
      <c r="J53" s="141">
        <f t="shared" si="23"/>
        <v>0</v>
      </c>
      <c r="K53" s="141">
        <f t="shared" si="23"/>
        <v>0</v>
      </c>
      <c r="L53" s="141">
        <f t="shared" si="23"/>
        <v>0</v>
      </c>
      <c r="M53" s="141">
        <f t="shared" si="23"/>
        <v>0</v>
      </c>
      <c r="N53" s="141">
        <f t="shared" si="23"/>
        <v>0</v>
      </c>
      <c r="O53" s="141">
        <f t="shared" si="23"/>
        <v>0</v>
      </c>
      <c r="P53" s="145">
        <f>SUM(D53:O53)</f>
        <v>0</v>
      </c>
      <c r="Q53" s="186"/>
      <c r="R53" s="35"/>
      <c r="S53" s="13"/>
      <c r="T53" s="13"/>
      <c r="U53" s="13"/>
      <c r="V53" s="13"/>
      <c r="W53" s="13"/>
      <c r="X53" s="13"/>
      <c r="Y53" s="13"/>
      <c r="Z53" s="13"/>
      <c r="AA53" s="13"/>
      <c r="AB53" s="13"/>
      <c r="AC53" s="13"/>
      <c r="AD53" s="13"/>
      <c r="AE53" s="13"/>
      <c r="AF53" s="13"/>
      <c r="AG53" s="13"/>
      <c r="AH53" s="13"/>
      <c r="AI53" s="13"/>
      <c r="AJ53" s="13"/>
      <c r="AK53" s="13"/>
      <c r="AL53" s="13"/>
      <c r="AM53" s="13"/>
    </row>
    <row r="54" spans="1:39" x14ac:dyDescent="0.25">
      <c r="A54" s="35"/>
      <c r="B54" s="87" t="s">
        <v>261</v>
      </c>
      <c r="C54" s="88">
        <v>5.7000000000000002E-2</v>
      </c>
      <c r="D54" s="141">
        <f t="shared" ref="D54:O54" si="24">(D48*$C$54)+(D50*$C$54)</f>
        <v>0</v>
      </c>
      <c r="E54" s="141">
        <f t="shared" si="24"/>
        <v>0</v>
      </c>
      <c r="F54" s="141">
        <f t="shared" si="24"/>
        <v>0</v>
      </c>
      <c r="G54" s="141">
        <f t="shared" si="24"/>
        <v>0</v>
      </c>
      <c r="H54" s="141">
        <f t="shared" si="24"/>
        <v>0</v>
      </c>
      <c r="I54" s="141">
        <f t="shared" si="24"/>
        <v>0</v>
      </c>
      <c r="J54" s="141">
        <f t="shared" si="24"/>
        <v>0</v>
      </c>
      <c r="K54" s="141">
        <f t="shared" si="24"/>
        <v>0</v>
      </c>
      <c r="L54" s="141">
        <f t="shared" si="24"/>
        <v>0</v>
      </c>
      <c r="M54" s="141">
        <f t="shared" si="24"/>
        <v>0</v>
      </c>
      <c r="N54" s="141">
        <f t="shared" si="24"/>
        <v>0</v>
      </c>
      <c r="O54" s="141">
        <f t="shared" si="24"/>
        <v>0</v>
      </c>
      <c r="P54" s="145">
        <f t="shared" ref="P54" si="25">SUM(D54:O54)</f>
        <v>0</v>
      </c>
      <c r="Q54" s="186"/>
      <c r="R54" s="35"/>
      <c r="S54" s="13"/>
      <c r="T54" s="13"/>
      <c r="U54" s="13"/>
      <c r="V54" s="13"/>
      <c r="W54" s="13"/>
      <c r="X54" s="13"/>
      <c r="Y54" s="13"/>
      <c r="Z54" s="13"/>
      <c r="AA54" s="13"/>
      <c r="AB54" s="13"/>
      <c r="AC54" s="13"/>
      <c r="AD54" s="13"/>
      <c r="AE54" s="13"/>
      <c r="AF54" s="13"/>
      <c r="AG54" s="13"/>
      <c r="AH54" s="13"/>
      <c r="AI54" s="13"/>
      <c r="AJ54" s="13"/>
      <c r="AK54" s="13"/>
      <c r="AL54" s="13"/>
      <c r="AM54" s="13"/>
    </row>
    <row r="55" spans="1:39" x14ac:dyDescent="0.25">
      <c r="A55" s="35"/>
      <c r="B55" s="87" t="s">
        <v>262</v>
      </c>
      <c r="C55" s="88">
        <v>0.04</v>
      </c>
      <c r="D55" s="141">
        <f t="shared" ref="D55:O55" si="26">D50*$C$55</f>
        <v>0</v>
      </c>
      <c r="E55" s="141">
        <f t="shared" si="26"/>
        <v>0</v>
      </c>
      <c r="F55" s="141">
        <f t="shared" si="26"/>
        <v>0</v>
      </c>
      <c r="G55" s="141">
        <f t="shared" si="26"/>
        <v>0</v>
      </c>
      <c r="H55" s="141">
        <f t="shared" si="26"/>
        <v>0</v>
      </c>
      <c r="I55" s="141">
        <f t="shared" si="26"/>
        <v>0</v>
      </c>
      <c r="J55" s="141">
        <f t="shared" si="26"/>
        <v>0</v>
      </c>
      <c r="K55" s="141">
        <f t="shared" si="26"/>
        <v>0</v>
      </c>
      <c r="L55" s="141">
        <f t="shared" si="26"/>
        <v>0</v>
      </c>
      <c r="M55" s="141">
        <f t="shared" si="26"/>
        <v>0</v>
      </c>
      <c r="N55" s="141">
        <f t="shared" si="26"/>
        <v>0</v>
      </c>
      <c r="O55" s="141">
        <f t="shared" si="26"/>
        <v>0</v>
      </c>
      <c r="P55" s="145">
        <f>SUM(D55:O55)</f>
        <v>0</v>
      </c>
      <c r="Q55" s="186"/>
      <c r="R55" s="35"/>
      <c r="S55" s="13"/>
      <c r="T55" s="13"/>
      <c r="U55" s="13"/>
      <c r="V55" s="13"/>
      <c r="W55" s="13"/>
      <c r="X55" s="13"/>
      <c r="Y55" s="13"/>
      <c r="Z55" s="13"/>
      <c r="AA55" s="13"/>
      <c r="AB55" s="13"/>
      <c r="AC55" s="13"/>
      <c r="AD55" s="13"/>
      <c r="AE55" s="13"/>
      <c r="AF55" s="13"/>
      <c r="AG55" s="13"/>
      <c r="AH55" s="13"/>
      <c r="AI55" s="13"/>
      <c r="AJ55" s="13"/>
      <c r="AK55" s="13"/>
      <c r="AL55" s="13"/>
      <c r="AM55" s="13"/>
    </row>
    <row r="56" spans="1:39" x14ac:dyDescent="0.25">
      <c r="A56" s="35"/>
      <c r="B56" s="329" t="str">
        <f>'Projection Worksheet Year 1'!$B$56</f>
        <v>Other benefits</v>
      </c>
      <c r="C56" s="142"/>
      <c r="D56" s="143"/>
      <c r="E56" s="143"/>
      <c r="F56" s="143"/>
      <c r="G56" s="143"/>
      <c r="H56" s="143"/>
      <c r="I56" s="143"/>
      <c r="J56" s="143"/>
      <c r="K56" s="144"/>
      <c r="L56" s="143"/>
      <c r="M56" s="143"/>
      <c r="N56" s="143"/>
      <c r="O56" s="143"/>
      <c r="P56" s="145">
        <f>SUM(D56:O56)</f>
        <v>0</v>
      </c>
      <c r="Q56" s="186"/>
      <c r="R56" s="35"/>
      <c r="S56" s="13"/>
      <c r="T56" s="13"/>
      <c r="U56" s="13"/>
      <c r="V56" s="13"/>
      <c r="W56" s="13"/>
      <c r="X56" s="13"/>
      <c r="Y56" s="13"/>
      <c r="Z56" s="13"/>
      <c r="AA56" s="13"/>
      <c r="AB56" s="13"/>
      <c r="AC56" s="13"/>
      <c r="AD56" s="13"/>
      <c r="AE56" s="13"/>
      <c r="AF56" s="13"/>
      <c r="AG56" s="13"/>
      <c r="AH56" s="13"/>
      <c r="AI56" s="13"/>
      <c r="AJ56" s="13"/>
      <c r="AK56" s="13"/>
      <c r="AL56" s="13"/>
      <c r="AM56" s="13"/>
    </row>
    <row r="57" spans="1:39" x14ac:dyDescent="0.25">
      <c r="A57" s="35"/>
      <c r="B57" s="84" t="s">
        <v>35</v>
      </c>
      <c r="C57" s="141"/>
      <c r="D57" s="146"/>
      <c r="E57" s="146"/>
      <c r="F57" s="146"/>
      <c r="G57" s="146"/>
      <c r="H57" s="146"/>
      <c r="I57" s="146"/>
      <c r="J57" s="146"/>
      <c r="K57" s="147"/>
      <c r="L57" s="146"/>
      <c r="M57" s="146"/>
      <c r="N57" s="146"/>
      <c r="O57" s="146"/>
      <c r="P57" s="145">
        <f>SUM(D57:O57)</f>
        <v>0</v>
      </c>
      <c r="Q57" s="186"/>
      <c r="R57" s="35"/>
      <c r="S57" s="13"/>
      <c r="T57" s="13"/>
      <c r="U57" s="13"/>
      <c r="V57" s="13"/>
      <c r="W57" s="13"/>
      <c r="X57" s="13"/>
      <c r="Y57" s="13"/>
      <c r="Z57" s="13"/>
      <c r="AA57" s="13"/>
      <c r="AB57" s="13"/>
      <c r="AC57" s="13"/>
      <c r="AD57" s="13"/>
      <c r="AE57" s="13"/>
      <c r="AF57" s="13"/>
      <c r="AG57" s="13"/>
      <c r="AH57" s="13"/>
      <c r="AI57" s="13"/>
      <c r="AJ57" s="13"/>
      <c r="AK57" s="13"/>
      <c r="AL57" s="13"/>
      <c r="AM57" s="13"/>
    </row>
    <row r="58" spans="1:39" x14ac:dyDescent="0.25">
      <c r="A58" s="35"/>
      <c r="B58" s="79" t="s">
        <v>140</v>
      </c>
      <c r="C58" s="149"/>
      <c r="D58" s="148">
        <f>SUM(D50:D57)</f>
        <v>0</v>
      </c>
      <c r="E58" s="148">
        <f t="shared" ref="E58:P58" si="27">SUM(E50:E57)</f>
        <v>0</v>
      </c>
      <c r="F58" s="148">
        <f t="shared" si="27"/>
        <v>0</v>
      </c>
      <c r="G58" s="148">
        <f t="shared" si="27"/>
        <v>0</v>
      </c>
      <c r="H58" s="148">
        <f t="shared" si="27"/>
        <v>0</v>
      </c>
      <c r="I58" s="148">
        <f t="shared" si="27"/>
        <v>0</v>
      </c>
      <c r="J58" s="148">
        <f t="shared" si="27"/>
        <v>0</v>
      </c>
      <c r="K58" s="148">
        <f t="shared" si="27"/>
        <v>0</v>
      </c>
      <c r="L58" s="148">
        <f t="shared" si="27"/>
        <v>0</v>
      </c>
      <c r="M58" s="148">
        <f t="shared" si="27"/>
        <v>0</v>
      </c>
      <c r="N58" s="148">
        <f t="shared" si="27"/>
        <v>0</v>
      </c>
      <c r="O58" s="148">
        <f t="shared" si="27"/>
        <v>0</v>
      </c>
      <c r="P58" s="150">
        <f t="shared" si="27"/>
        <v>0</v>
      </c>
      <c r="Q58" s="186"/>
      <c r="R58" s="35"/>
      <c r="S58" s="13"/>
      <c r="T58" s="13"/>
      <c r="U58" s="13"/>
      <c r="V58" s="13"/>
      <c r="W58" s="13"/>
      <c r="X58" s="13"/>
      <c r="Y58" s="13"/>
      <c r="Z58" s="13"/>
      <c r="AA58" s="13"/>
      <c r="AB58" s="13"/>
      <c r="AC58" s="13"/>
      <c r="AD58" s="13"/>
      <c r="AE58" s="13"/>
      <c r="AF58" s="13"/>
      <c r="AG58" s="13"/>
      <c r="AH58" s="13"/>
      <c r="AI58" s="13"/>
      <c r="AJ58" s="13"/>
      <c r="AK58" s="13"/>
      <c r="AL58" s="13"/>
      <c r="AM58" s="13"/>
    </row>
    <row r="59" spans="1:39" x14ac:dyDescent="0.25">
      <c r="A59" s="35"/>
      <c r="B59" s="73" t="s">
        <v>135</v>
      </c>
      <c r="C59" s="152"/>
      <c r="D59" s="153"/>
      <c r="E59" s="153"/>
      <c r="F59" s="153"/>
      <c r="G59" s="153"/>
      <c r="H59" s="153"/>
      <c r="I59" s="153"/>
      <c r="J59" s="153"/>
      <c r="K59" s="153"/>
      <c r="L59" s="153"/>
      <c r="M59" s="153"/>
      <c r="N59" s="153"/>
      <c r="O59" s="153"/>
      <c r="P59" s="154"/>
      <c r="Q59" s="186"/>
      <c r="R59" s="35"/>
      <c r="S59" s="13"/>
      <c r="T59" s="13"/>
      <c r="U59" s="13"/>
      <c r="V59" s="13"/>
      <c r="W59" s="13"/>
      <c r="X59" s="13"/>
      <c r="Y59" s="13"/>
      <c r="Z59" s="13"/>
      <c r="AA59" s="13"/>
      <c r="AB59" s="13"/>
      <c r="AC59" s="13"/>
      <c r="AD59" s="13"/>
      <c r="AE59" s="13"/>
      <c r="AF59" s="13"/>
      <c r="AG59" s="13"/>
      <c r="AH59" s="13"/>
      <c r="AI59" s="13"/>
      <c r="AJ59" s="13"/>
      <c r="AK59" s="13"/>
      <c r="AL59" s="13"/>
      <c r="AM59" s="13"/>
    </row>
    <row r="60" spans="1:39" x14ac:dyDescent="0.25">
      <c r="A60" s="35"/>
      <c r="B60" s="84" t="str">
        <f>'Start Up Costs'!B10</f>
        <v>Equipment</v>
      </c>
      <c r="C60" s="141"/>
      <c r="D60" s="146"/>
      <c r="E60" s="146"/>
      <c r="F60" s="146"/>
      <c r="G60" s="146"/>
      <c r="H60" s="146"/>
      <c r="I60" s="146"/>
      <c r="J60" s="146"/>
      <c r="K60" s="146"/>
      <c r="L60" s="146"/>
      <c r="M60" s="146"/>
      <c r="N60" s="146"/>
      <c r="O60" s="146"/>
      <c r="P60" s="145">
        <f t="shared" ref="P60:P67" si="28">SUM(D60:O60)</f>
        <v>0</v>
      </c>
      <c r="Q60" s="186"/>
      <c r="R60" s="35"/>
      <c r="S60" s="13"/>
      <c r="T60" s="13"/>
      <c r="U60" s="13"/>
      <c r="V60" s="13"/>
      <c r="W60" s="13"/>
      <c r="X60" s="13"/>
      <c r="Y60" s="13"/>
      <c r="Z60" s="13"/>
      <c r="AA60" s="13"/>
      <c r="AB60" s="13"/>
      <c r="AC60" s="13"/>
      <c r="AD60" s="13"/>
      <c r="AE60" s="13"/>
      <c r="AF60" s="13"/>
      <c r="AG60" s="13"/>
      <c r="AH60" s="13"/>
      <c r="AI60" s="13"/>
      <c r="AJ60" s="13"/>
      <c r="AK60" s="13"/>
      <c r="AL60" s="13"/>
      <c r="AM60" s="13"/>
    </row>
    <row r="61" spans="1:39" x14ac:dyDescent="0.25">
      <c r="A61" s="35"/>
      <c r="B61" s="84" t="str">
        <f>'Start Up Costs'!B11</f>
        <v>Furniture and fixtures</v>
      </c>
      <c r="C61" s="141"/>
      <c r="D61" s="146"/>
      <c r="E61" s="146"/>
      <c r="F61" s="146"/>
      <c r="G61" s="146"/>
      <c r="H61" s="146"/>
      <c r="I61" s="146"/>
      <c r="J61" s="146"/>
      <c r="K61" s="146"/>
      <c r="L61" s="146"/>
      <c r="M61" s="146"/>
      <c r="N61" s="146"/>
      <c r="O61" s="146"/>
      <c r="P61" s="145">
        <f t="shared" si="28"/>
        <v>0</v>
      </c>
      <c r="Q61" s="186"/>
      <c r="R61" s="35"/>
      <c r="S61" s="13"/>
      <c r="T61" s="13"/>
      <c r="U61" s="13"/>
      <c r="V61" s="13"/>
      <c r="W61" s="13"/>
      <c r="X61" s="13"/>
      <c r="Y61" s="13"/>
      <c r="Z61" s="13"/>
      <c r="AA61" s="13"/>
      <c r="AB61" s="13"/>
      <c r="AC61" s="13"/>
      <c r="AD61" s="13"/>
      <c r="AE61" s="13"/>
      <c r="AF61" s="13"/>
      <c r="AG61" s="13"/>
      <c r="AH61" s="13"/>
      <c r="AI61" s="13"/>
      <c r="AJ61" s="13"/>
      <c r="AK61" s="13"/>
      <c r="AL61" s="13"/>
      <c r="AM61" s="13"/>
    </row>
    <row r="62" spans="1:39" x14ac:dyDescent="0.25">
      <c r="A62" s="35"/>
      <c r="B62" s="84" t="str">
        <f>'Start Up Costs'!B12</f>
        <v>Website</v>
      </c>
      <c r="C62" s="141"/>
      <c r="D62" s="146"/>
      <c r="E62" s="146"/>
      <c r="F62" s="146"/>
      <c r="G62" s="146"/>
      <c r="H62" s="146"/>
      <c r="I62" s="146"/>
      <c r="J62" s="146"/>
      <c r="K62" s="146"/>
      <c r="L62" s="146"/>
      <c r="M62" s="146"/>
      <c r="N62" s="146"/>
      <c r="O62" s="146"/>
      <c r="P62" s="145">
        <f t="shared" si="28"/>
        <v>0</v>
      </c>
      <c r="Q62" s="186"/>
      <c r="R62" s="35"/>
      <c r="S62" s="13"/>
      <c r="T62" s="13"/>
      <c r="U62" s="13"/>
      <c r="V62" s="13"/>
      <c r="W62" s="13"/>
      <c r="X62" s="13"/>
      <c r="Y62" s="13"/>
      <c r="Z62" s="13"/>
      <c r="AA62" s="13"/>
      <c r="AB62" s="13"/>
      <c r="AC62" s="13"/>
      <c r="AD62" s="13"/>
      <c r="AE62" s="13"/>
      <c r="AF62" s="13"/>
      <c r="AG62" s="13"/>
      <c r="AH62" s="13"/>
      <c r="AI62" s="13"/>
      <c r="AJ62" s="13"/>
      <c r="AK62" s="13"/>
      <c r="AL62" s="13"/>
      <c r="AM62" s="13"/>
    </row>
    <row r="63" spans="1:39" x14ac:dyDescent="0.25">
      <c r="A63" s="35"/>
      <c r="B63" s="30" t="str">
        <f>'Start Up Costs'!B13</f>
        <v>Leasehold improvements</v>
      </c>
      <c r="C63" s="141"/>
      <c r="D63" s="146"/>
      <c r="E63" s="146"/>
      <c r="F63" s="146"/>
      <c r="G63" s="146"/>
      <c r="H63" s="146"/>
      <c r="I63" s="146"/>
      <c r="J63" s="146"/>
      <c r="K63" s="146"/>
      <c r="L63" s="146"/>
      <c r="M63" s="146"/>
      <c r="N63" s="146"/>
      <c r="O63" s="146"/>
      <c r="P63" s="145">
        <f>SUM(D63:O63)</f>
        <v>0</v>
      </c>
      <c r="Q63" s="186"/>
      <c r="R63" s="35"/>
      <c r="S63" s="13"/>
      <c r="T63" s="13"/>
      <c r="U63" s="13"/>
      <c r="V63" s="13"/>
      <c r="W63" s="13"/>
      <c r="X63" s="13"/>
      <c r="Y63" s="13"/>
      <c r="Z63" s="13"/>
      <c r="AA63" s="13"/>
      <c r="AB63" s="13"/>
      <c r="AC63" s="13"/>
      <c r="AD63" s="13"/>
      <c r="AE63" s="13"/>
      <c r="AF63" s="13"/>
      <c r="AG63" s="13"/>
      <c r="AH63" s="13"/>
      <c r="AI63" s="13"/>
      <c r="AJ63" s="13"/>
      <c r="AK63" s="13"/>
      <c r="AL63" s="13"/>
      <c r="AM63" s="13"/>
    </row>
    <row r="64" spans="1:39" x14ac:dyDescent="0.25">
      <c r="A64" s="35"/>
      <c r="B64" s="84" t="str">
        <f>'Start Up Costs'!B14</f>
        <v>Capital expense 1</v>
      </c>
      <c r="C64" s="155"/>
      <c r="D64" s="146"/>
      <c r="E64" s="146"/>
      <c r="F64" s="146"/>
      <c r="G64" s="146"/>
      <c r="H64" s="146"/>
      <c r="I64" s="146"/>
      <c r="J64" s="146"/>
      <c r="K64" s="146"/>
      <c r="L64" s="146"/>
      <c r="M64" s="146"/>
      <c r="N64" s="146"/>
      <c r="O64" s="146"/>
      <c r="P64" s="145">
        <f t="shared" si="28"/>
        <v>0</v>
      </c>
      <c r="Q64" s="186"/>
      <c r="R64" s="35"/>
      <c r="S64" s="13"/>
      <c r="T64" s="13"/>
      <c r="U64" s="13"/>
      <c r="V64" s="13"/>
      <c r="W64" s="13"/>
      <c r="X64" s="13"/>
      <c r="Y64" s="13"/>
      <c r="Z64" s="13"/>
      <c r="AA64" s="13"/>
      <c r="AB64" s="13"/>
      <c r="AC64" s="13"/>
      <c r="AD64" s="13"/>
      <c r="AE64" s="13"/>
      <c r="AF64" s="13"/>
      <c r="AG64" s="13"/>
      <c r="AH64" s="13"/>
      <c r="AI64" s="13"/>
      <c r="AJ64" s="13"/>
      <c r="AK64" s="13"/>
      <c r="AL64" s="13"/>
      <c r="AM64" s="13"/>
    </row>
    <row r="65" spans="1:39" x14ac:dyDescent="0.25">
      <c r="A65" s="35"/>
      <c r="B65" s="84" t="str">
        <f>'Start Up Costs'!B15</f>
        <v>Capital expense 2</v>
      </c>
      <c r="C65" s="155"/>
      <c r="D65" s="146"/>
      <c r="E65" s="146"/>
      <c r="F65" s="146"/>
      <c r="G65" s="146"/>
      <c r="H65" s="146"/>
      <c r="I65" s="146"/>
      <c r="J65" s="146"/>
      <c r="K65" s="146"/>
      <c r="L65" s="146"/>
      <c r="M65" s="146"/>
      <c r="N65" s="146"/>
      <c r="O65" s="146"/>
      <c r="P65" s="145">
        <f t="shared" si="28"/>
        <v>0</v>
      </c>
      <c r="Q65" s="186"/>
      <c r="R65" s="35"/>
      <c r="S65" s="13"/>
      <c r="T65" s="13"/>
      <c r="U65" s="13"/>
      <c r="V65" s="13"/>
      <c r="W65" s="13"/>
      <c r="X65" s="13"/>
      <c r="Y65" s="13"/>
      <c r="Z65" s="13"/>
      <c r="AA65" s="13"/>
      <c r="AB65" s="13"/>
      <c r="AC65" s="13"/>
      <c r="AD65" s="13"/>
      <c r="AE65" s="13"/>
      <c r="AF65" s="13"/>
      <c r="AG65" s="13"/>
      <c r="AH65" s="13"/>
      <c r="AI65" s="13"/>
      <c r="AJ65" s="13"/>
      <c r="AK65" s="13"/>
      <c r="AL65" s="13"/>
      <c r="AM65" s="13"/>
    </row>
    <row r="66" spans="1:39" x14ac:dyDescent="0.25">
      <c r="A66" s="35"/>
      <c r="B66" s="84" t="str">
        <f>'Start Up Costs'!B16</f>
        <v>Capital expense 3</v>
      </c>
      <c r="C66" s="155"/>
      <c r="D66" s="146"/>
      <c r="E66" s="146"/>
      <c r="F66" s="146"/>
      <c r="G66" s="146"/>
      <c r="H66" s="146"/>
      <c r="I66" s="146"/>
      <c r="J66" s="146"/>
      <c r="K66" s="146"/>
      <c r="L66" s="146"/>
      <c r="M66" s="146"/>
      <c r="N66" s="146"/>
      <c r="O66" s="146"/>
      <c r="P66" s="145">
        <f t="shared" si="28"/>
        <v>0</v>
      </c>
      <c r="Q66" s="186"/>
      <c r="R66" s="35"/>
      <c r="S66" s="13"/>
      <c r="T66" s="13"/>
      <c r="U66" s="13"/>
      <c r="V66" s="13"/>
      <c r="W66" s="13"/>
      <c r="X66" s="13"/>
      <c r="Y66" s="13"/>
      <c r="Z66" s="13"/>
      <c r="AA66" s="13"/>
      <c r="AB66" s="13"/>
      <c r="AC66" s="13"/>
      <c r="AD66" s="13"/>
      <c r="AE66" s="13"/>
      <c r="AF66" s="13"/>
      <c r="AG66" s="13"/>
      <c r="AH66" s="13"/>
      <c r="AI66" s="13"/>
      <c r="AJ66" s="13"/>
      <c r="AK66" s="13"/>
      <c r="AL66" s="13"/>
      <c r="AM66" s="13"/>
    </row>
    <row r="67" spans="1:39" x14ac:dyDescent="0.25">
      <c r="A67" s="35"/>
      <c r="B67" s="330" t="str">
        <f>'Start Up Costs'!B17</f>
        <v>Capital expense 4</v>
      </c>
      <c r="C67" s="155"/>
      <c r="D67" s="146"/>
      <c r="E67" s="146"/>
      <c r="F67" s="146"/>
      <c r="G67" s="146"/>
      <c r="H67" s="146"/>
      <c r="I67" s="146"/>
      <c r="J67" s="146"/>
      <c r="K67" s="146"/>
      <c r="L67" s="146"/>
      <c r="M67" s="146"/>
      <c r="N67" s="146"/>
      <c r="O67" s="146"/>
      <c r="P67" s="145">
        <f t="shared" si="28"/>
        <v>0</v>
      </c>
      <c r="Q67" s="186"/>
      <c r="R67" s="35"/>
      <c r="S67" s="13"/>
      <c r="T67" s="13"/>
      <c r="U67" s="13"/>
      <c r="V67" s="13"/>
      <c r="W67" s="13"/>
      <c r="X67" s="13"/>
      <c r="Y67" s="13"/>
      <c r="Z67" s="13"/>
      <c r="AA67" s="13"/>
      <c r="AB67" s="13"/>
      <c r="AC67" s="13"/>
      <c r="AD67" s="13"/>
      <c r="AE67" s="13"/>
      <c r="AF67" s="13"/>
      <c r="AG67" s="13"/>
      <c r="AH67" s="13"/>
      <c r="AI67" s="13"/>
      <c r="AJ67" s="13"/>
      <c r="AK67" s="13"/>
      <c r="AL67" s="13"/>
      <c r="AM67" s="13"/>
    </row>
    <row r="68" spans="1:39" x14ac:dyDescent="0.25">
      <c r="A68" s="35"/>
      <c r="B68" s="330" t="str">
        <f>'Start Up Costs'!B18</f>
        <v>Capital expense 5</v>
      </c>
      <c r="C68" s="155"/>
      <c r="D68" s="146"/>
      <c r="E68" s="146"/>
      <c r="F68" s="146"/>
      <c r="G68" s="146"/>
      <c r="H68" s="146"/>
      <c r="I68" s="146"/>
      <c r="J68" s="146"/>
      <c r="K68" s="146"/>
      <c r="L68" s="146"/>
      <c r="M68" s="146"/>
      <c r="N68" s="146"/>
      <c r="O68" s="146"/>
      <c r="P68" s="145">
        <f>SUM(D68:O68)</f>
        <v>0</v>
      </c>
      <c r="Q68" s="186"/>
      <c r="R68" s="35"/>
      <c r="S68" s="13"/>
      <c r="T68" s="13"/>
      <c r="U68" s="13"/>
      <c r="V68" s="13"/>
      <c r="W68" s="13"/>
      <c r="X68" s="13"/>
      <c r="Y68" s="13"/>
      <c r="Z68" s="13"/>
      <c r="AA68" s="13"/>
      <c r="AB68" s="13"/>
      <c r="AC68" s="13"/>
      <c r="AD68" s="13"/>
      <c r="AE68" s="13"/>
      <c r="AF68" s="13"/>
      <c r="AG68" s="13"/>
      <c r="AH68" s="13"/>
      <c r="AI68" s="13"/>
      <c r="AJ68" s="13"/>
      <c r="AK68" s="13"/>
      <c r="AL68" s="13"/>
      <c r="AM68" s="13"/>
    </row>
    <row r="69" spans="1:39" x14ac:dyDescent="0.25">
      <c r="A69" s="35"/>
      <c r="B69" s="79" t="s">
        <v>136</v>
      </c>
      <c r="C69" s="149"/>
      <c r="D69" s="148">
        <f>SUM(D60:D68)</f>
        <v>0</v>
      </c>
      <c r="E69" s="148">
        <f t="shared" ref="E69:O69" si="29">SUM(E60:E68)</f>
        <v>0</v>
      </c>
      <c r="F69" s="148">
        <f t="shared" si="29"/>
        <v>0</v>
      </c>
      <c r="G69" s="148">
        <f t="shared" si="29"/>
        <v>0</v>
      </c>
      <c r="H69" s="148">
        <f t="shared" si="29"/>
        <v>0</v>
      </c>
      <c r="I69" s="148">
        <f t="shared" si="29"/>
        <v>0</v>
      </c>
      <c r="J69" s="148">
        <f t="shared" si="29"/>
        <v>0</v>
      </c>
      <c r="K69" s="148">
        <f t="shared" si="29"/>
        <v>0</v>
      </c>
      <c r="L69" s="148">
        <f t="shared" si="29"/>
        <v>0</v>
      </c>
      <c r="M69" s="148">
        <f t="shared" si="29"/>
        <v>0</v>
      </c>
      <c r="N69" s="148">
        <f t="shared" si="29"/>
        <v>0</v>
      </c>
      <c r="O69" s="148">
        <f t="shared" si="29"/>
        <v>0</v>
      </c>
      <c r="P69" s="150">
        <f>SUM(P60:P68)</f>
        <v>0</v>
      </c>
      <c r="Q69" s="186"/>
      <c r="R69" s="35"/>
      <c r="S69" s="13"/>
      <c r="T69" s="13"/>
      <c r="U69" s="13"/>
      <c r="V69" s="13"/>
      <c r="W69" s="13"/>
      <c r="X69" s="13"/>
      <c r="Y69" s="13"/>
      <c r="Z69" s="13"/>
      <c r="AA69" s="13"/>
      <c r="AB69" s="13"/>
      <c r="AC69" s="13"/>
      <c r="AD69" s="13"/>
      <c r="AE69" s="13"/>
      <c r="AF69" s="13"/>
      <c r="AG69" s="13"/>
      <c r="AH69" s="13"/>
      <c r="AI69" s="13"/>
      <c r="AJ69" s="13"/>
      <c r="AK69" s="13"/>
      <c r="AL69" s="13"/>
      <c r="AM69" s="13"/>
    </row>
    <row r="70" spans="1:39" x14ac:dyDescent="0.25">
      <c r="A70" s="35"/>
      <c r="B70" s="73" t="s">
        <v>10</v>
      </c>
      <c r="C70" s="152"/>
      <c r="D70" s="153"/>
      <c r="E70" s="153"/>
      <c r="F70" s="153"/>
      <c r="G70" s="153"/>
      <c r="H70" s="153"/>
      <c r="I70" s="153"/>
      <c r="J70" s="153"/>
      <c r="K70" s="153"/>
      <c r="L70" s="153"/>
      <c r="M70" s="153"/>
      <c r="N70" s="153"/>
      <c r="O70" s="153"/>
      <c r="P70" s="154"/>
      <c r="Q70" s="186"/>
      <c r="R70" s="35"/>
      <c r="S70" s="13"/>
      <c r="T70" s="13"/>
      <c r="U70" s="13"/>
      <c r="V70" s="13"/>
      <c r="W70" s="13"/>
      <c r="X70" s="13"/>
      <c r="Y70" s="13"/>
      <c r="Z70" s="13"/>
      <c r="AA70" s="13"/>
      <c r="AB70" s="13"/>
      <c r="AC70" s="13"/>
      <c r="AD70" s="13"/>
      <c r="AE70" s="13"/>
      <c r="AF70" s="13"/>
      <c r="AG70" s="13"/>
      <c r="AH70" s="13"/>
      <c r="AI70" s="13"/>
      <c r="AJ70" s="13"/>
      <c r="AK70" s="13"/>
      <c r="AL70" s="13"/>
      <c r="AM70" s="13"/>
    </row>
    <row r="71" spans="1:39" x14ac:dyDescent="0.25">
      <c r="A71" s="35"/>
      <c r="B71" s="30" t="str">
        <f>'Start Up Costs'!B21</f>
        <v>Premises rent</v>
      </c>
      <c r="C71" s="141"/>
      <c r="D71" s="146"/>
      <c r="E71" s="146"/>
      <c r="F71" s="146"/>
      <c r="G71" s="146"/>
      <c r="H71" s="146"/>
      <c r="I71" s="146"/>
      <c r="J71" s="146"/>
      <c r="K71" s="146"/>
      <c r="L71" s="146"/>
      <c r="M71" s="146"/>
      <c r="N71" s="146"/>
      <c r="O71" s="146"/>
      <c r="P71" s="145">
        <f t="shared" ref="P71:P85" si="30">SUM(D71:O71)</f>
        <v>0</v>
      </c>
      <c r="Q71" s="186"/>
      <c r="R71" s="35"/>
      <c r="S71" s="13"/>
      <c r="T71" s="13"/>
      <c r="U71" s="13"/>
      <c r="V71" s="13"/>
      <c r="W71" s="13"/>
      <c r="X71" s="13"/>
      <c r="Y71" s="13"/>
      <c r="Z71" s="13"/>
      <c r="AA71" s="13"/>
      <c r="AB71" s="13"/>
      <c r="AC71" s="13"/>
      <c r="AD71" s="13"/>
      <c r="AE71" s="13"/>
      <c r="AF71" s="13"/>
      <c r="AG71" s="13"/>
      <c r="AH71" s="13"/>
      <c r="AI71" s="13"/>
      <c r="AJ71" s="13"/>
      <c r="AK71" s="13"/>
      <c r="AL71" s="13"/>
      <c r="AM71" s="13"/>
    </row>
    <row r="72" spans="1:39" x14ac:dyDescent="0.25">
      <c r="A72" s="35"/>
      <c r="B72" s="30" t="str">
        <f>'Start Up Costs'!B22</f>
        <v>Business licences and permits</v>
      </c>
      <c r="C72" s="141"/>
      <c r="D72" s="146"/>
      <c r="E72" s="146"/>
      <c r="F72" s="146"/>
      <c r="G72" s="146"/>
      <c r="H72" s="146"/>
      <c r="I72" s="146"/>
      <c r="J72" s="146"/>
      <c r="K72" s="146"/>
      <c r="L72" s="146"/>
      <c r="M72" s="146"/>
      <c r="N72" s="146"/>
      <c r="O72" s="146"/>
      <c r="P72" s="145">
        <f t="shared" si="30"/>
        <v>0</v>
      </c>
      <c r="Q72" s="186"/>
      <c r="R72" s="35"/>
      <c r="S72" s="13"/>
      <c r="T72" s="13"/>
      <c r="U72" s="13"/>
      <c r="V72" s="13"/>
      <c r="W72" s="13"/>
      <c r="X72" s="13"/>
      <c r="Y72" s="13"/>
      <c r="Z72" s="13"/>
      <c r="AA72" s="13"/>
      <c r="AB72" s="13"/>
      <c r="AC72" s="13"/>
      <c r="AD72" s="13"/>
      <c r="AE72" s="13"/>
      <c r="AF72" s="13"/>
      <c r="AG72" s="13"/>
      <c r="AH72" s="13"/>
      <c r="AI72" s="13"/>
      <c r="AJ72" s="13"/>
      <c r="AK72" s="13"/>
      <c r="AL72" s="13"/>
      <c r="AM72" s="13"/>
    </row>
    <row r="73" spans="1:39" x14ac:dyDescent="0.25">
      <c r="A73" s="35"/>
      <c r="B73" s="30" t="str">
        <f>'Start Up Costs'!B23</f>
        <v>Insurance</v>
      </c>
      <c r="C73" s="141"/>
      <c r="D73" s="146"/>
      <c r="E73" s="146"/>
      <c r="F73" s="146"/>
      <c r="G73" s="146"/>
      <c r="H73" s="146"/>
      <c r="I73" s="146"/>
      <c r="J73" s="146"/>
      <c r="K73" s="146"/>
      <c r="L73" s="146"/>
      <c r="M73" s="146"/>
      <c r="N73" s="146"/>
      <c r="O73" s="146"/>
      <c r="P73" s="145">
        <f t="shared" si="30"/>
        <v>0</v>
      </c>
      <c r="Q73" s="186"/>
      <c r="R73" s="35"/>
      <c r="S73" s="13"/>
      <c r="T73" s="13"/>
      <c r="U73" s="13"/>
      <c r="V73" s="13"/>
      <c r="W73" s="13"/>
      <c r="X73" s="13"/>
      <c r="Y73" s="13"/>
      <c r="Z73" s="13"/>
      <c r="AA73" s="13"/>
      <c r="AB73" s="13"/>
      <c r="AC73" s="13"/>
      <c r="AD73" s="13"/>
      <c r="AE73" s="13"/>
      <c r="AF73" s="13"/>
      <c r="AG73" s="13"/>
      <c r="AH73" s="13"/>
      <c r="AI73" s="13"/>
      <c r="AJ73" s="13"/>
      <c r="AK73" s="13"/>
      <c r="AL73" s="13"/>
      <c r="AM73" s="13"/>
    </row>
    <row r="74" spans="1:39" x14ac:dyDescent="0.25">
      <c r="A74" s="35"/>
      <c r="B74" s="30" t="str">
        <f>'Start Up Costs'!B24</f>
        <v>Legal fees</v>
      </c>
      <c r="C74" s="141"/>
      <c r="D74" s="146"/>
      <c r="E74" s="146"/>
      <c r="F74" s="146"/>
      <c r="G74" s="146"/>
      <c r="H74" s="146"/>
      <c r="I74" s="146"/>
      <c r="J74" s="146"/>
      <c r="K74" s="146"/>
      <c r="L74" s="146"/>
      <c r="M74" s="146"/>
      <c r="N74" s="146"/>
      <c r="O74" s="146"/>
      <c r="P74" s="145">
        <f>SUM(D74:O74)</f>
        <v>0</v>
      </c>
      <c r="Q74" s="186"/>
      <c r="R74" s="37"/>
    </row>
    <row r="75" spans="1:39" s="3" customFormat="1" ht="12.75" customHeight="1" x14ac:dyDescent="0.25">
      <c r="A75" s="58"/>
      <c r="B75" s="30" t="str">
        <f>'Start Up Costs'!B25</f>
        <v>Accounting</v>
      </c>
      <c r="C75" s="141"/>
      <c r="D75" s="146"/>
      <c r="E75" s="146"/>
      <c r="F75" s="146"/>
      <c r="G75" s="146"/>
      <c r="H75" s="146"/>
      <c r="I75" s="146"/>
      <c r="J75" s="146"/>
      <c r="K75" s="146"/>
      <c r="L75" s="146"/>
      <c r="M75" s="146"/>
      <c r="N75" s="146"/>
      <c r="O75" s="146"/>
      <c r="P75" s="145">
        <f t="shared" si="30"/>
        <v>0</v>
      </c>
      <c r="Q75" s="186"/>
      <c r="R75" s="64"/>
      <c r="S75" s="12"/>
      <c r="T75" s="12"/>
      <c r="U75" s="12"/>
      <c r="V75" s="12"/>
      <c r="W75" s="12"/>
      <c r="X75" s="12"/>
      <c r="Y75" s="12"/>
      <c r="Z75" s="12"/>
      <c r="AA75" s="12"/>
      <c r="AB75" s="12"/>
      <c r="AC75" s="12"/>
      <c r="AD75" s="12"/>
      <c r="AE75" s="12"/>
      <c r="AF75" s="12"/>
      <c r="AG75" s="12"/>
      <c r="AH75" s="12"/>
      <c r="AI75" s="12"/>
      <c r="AJ75" s="12"/>
      <c r="AK75" s="12"/>
      <c r="AL75" s="12"/>
      <c r="AM75" s="12"/>
    </row>
    <row r="76" spans="1:39" s="3" customFormat="1" ht="12.75" customHeight="1" x14ac:dyDescent="0.25">
      <c r="A76" s="58"/>
      <c r="B76" s="30" t="str">
        <f>'Start Up Costs'!B26</f>
        <v>Bank charges</v>
      </c>
      <c r="C76" s="141"/>
      <c r="D76" s="146"/>
      <c r="E76" s="146"/>
      <c r="F76" s="146"/>
      <c r="G76" s="146"/>
      <c r="H76" s="146"/>
      <c r="I76" s="146"/>
      <c r="J76" s="146"/>
      <c r="K76" s="146"/>
      <c r="L76" s="146"/>
      <c r="M76" s="146"/>
      <c r="N76" s="146"/>
      <c r="O76" s="146"/>
      <c r="P76" s="145">
        <f t="shared" si="30"/>
        <v>0</v>
      </c>
      <c r="Q76" s="186"/>
      <c r="R76" s="64"/>
      <c r="S76" s="12"/>
      <c r="T76" s="12"/>
      <c r="U76" s="12"/>
      <c r="V76" s="12"/>
      <c r="W76" s="12"/>
      <c r="X76" s="12"/>
      <c r="Y76" s="12"/>
      <c r="Z76" s="12"/>
      <c r="AA76" s="12"/>
      <c r="AB76" s="12"/>
      <c r="AC76" s="12"/>
      <c r="AD76" s="12"/>
      <c r="AE76" s="12"/>
      <c r="AF76" s="12"/>
      <c r="AG76" s="12"/>
      <c r="AH76" s="12"/>
      <c r="AI76" s="12"/>
      <c r="AJ76" s="12"/>
      <c r="AK76" s="12"/>
      <c r="AL76" s="12"/>
      <c r="AM76" s="12"/>
    </row>
    <row r="77" spans="1:39" s="3" customFormat="1" ht="12.75" customHeight="1" x14ac:dyDescent="0.25">
      <c r="A77" s="58"/>
      <c r="B77" s="30" t="str">
        <f>'Start Up Costs'!B27</f>
        <v>Advertising and promotion</v>
      </c>
      <c r="C77" s="141"/>
      <c r="D77" s="146"/>
      <c r="E77" s="146"/>
      <c r="F77" s="146"/>
      <c r="G77" s="146"/>
      <c r="H77" s="146"/>
      <c r="I77" s="146"/>
      <c r="J77" s="146"/>
      <c r="K77" s="146"/>
      <c r="L77" s="146"/>
      <c r="M77" s="146"/>
      <c r="N77" s="146"/>
      <c r="O77" s="146"/>
      <c r="P77" s="145">
        <f t="shared" si="30"/>
        <v>0</v>
      </c>
      <c r="Q77" s="186"/>
      <c r="R77" s="64"/>
      <c r="S77" s="12"/>
      <c r="T77" s="12"/>
      <c r="U77" s="12"/>
      <c r="V77" s="12"/>
      <c r="W77" s="12"/>
      <c r="X77" s="12"/>
      <c r="Y77" s="12"/>
      <c r="Z77" s="12"/>
      <c r="AA77" s="12"/>
      <c r="AB77" s="12"/>
      <c r="AC77" s="12"/>
      <c r="AD77" s="12"/>
      <c r="AE77" s="12"/>
      <c r="AF77" s="12"/>
      <c r="AG77" s="12"/>
      <c r="AH77" s="12"/>
      <c r="AI77" s="12"/>
      <c r="AJ77" s="12"/>
      <c r="AK77" s="12"/>
      <c r="AL77" s="12"/>
      <c r="AM77" s="12"/>
    </row>
    <row r="78" spans="1:39" s="3" customFormat="1" x14ac:dyDescent="0.25">
      <c r="A78" s="58"/>
      <c r="B78" s="30" t="str">
        <f>'Start Up Costs'!B28</f>
        <v>Office supplies</v>
      </c>
      <c r="C78" s="141"/>
      <c r="D78" s="146"/>
      <c r="E78" s="146"/>
      <c r="F78" s="146"/>
      <c r="G78" s="146"/>
      <c r="H78" s="146"/>
      <c r="I78" s="146"/>
      <c r="J78" s="146"/>
      <c r="K78" s="146"/>
      <c r="L78" s="146"/>
      <c r="M78" s="146"/>
      <c r="N78" s="146"/>
      <c r="O78" s="146"/>
      <c r="P78" s="145">
        <f t="shared" si="30"/>
        <v>0</v>
      </c>
      <c r="Q78" s="186"/>
      <c r="R78" s="64"/>
      <c r="S78" s="12"/>
      <c r="T78" s="12"/>
      <c r="U78" s="12"/>
      <c r="V78" s="12"/>
      <c r="W78" s="12"/>
      <c r="X78" s="12"/>
      <c r="Y78" s="12"/>
      <c r="Z78" s="12"/>
      <c r="AA78" s="12"/>
      <c r="AB78" s="12"/>
      <c r="AC78" s="12"/>
      <c r="AD78" s="12"/>
      <c r="AE78" s="12"/>
      <c r="AF78" s="12"/>
      <c r="AG78" s="12"/>
      <c r="AH78" s="12"/>
      <c r="AI78" s="12"/>
      <c r="AJ78" s="12"/>
      <c r="AK78" s="12"/>
      <c r="AL78" s="12"/>
      <c r="AM78" s="12"/>
    </row>
    <row r="79" spans="1:39" s="3" customFormat="1" x14ac:dyDescent="0.25">
      <c r="A79" s="58"/>
      <c r="B79" s="30" t="str">
        <f>'Start Up Costs'!B29</f>
        <v>Training</v>
      </c>
      <c r="C79" s="141"/>
      <c r="D79" s="146"/>
      <c r="E79" s="146"/>
      <c r="F79" s="146"/>
      <c r="G79" s="146"/>
      <c r="H79" s="146"/>
      <c r="I79" s="146"/>
      <c r="J79" s="146"/>
      <c r="K79" s="146"/>
      <c r="L79" s="146"/>
      <c r="M79" s="146"/>
      <c r="N79" s="146"/>
      <c r="O79" s="146"/>
      <c r="P79" s="145">
        <f t="shared" si="30"/>
        <v>0</v>
      </c>
      <c r="Q79" s="186"/>
      <c r="R79" s="64"/>
      <c r="S79" s="12"/>
      <c r="T79" s="12"/>
      <c r="U79" s="12"/>
      <c r="V79" s="12"/>
      <c r="W79" s="12"/>
      <c r="X79" s="12"/>
      <c r="Y79" s="12"/>
      <c r="Z79" s="12"/>
      <c r="AA79" s="12"/>
      <c r="AB79" s="12"/>
      <c r="AC79" s="12"/>
      <c r="AD79" s="12"/>
      <c r="AE79" s="12"/>
      <c r="AF79" s="12"/>
      <c r="AG79" s="12"/>
      <c r="AH79" s="12"/>
      <c r="AI79" s="12"/>
      <c r="AJ79" s="12"/>
      <c r="AK79" s="12"/>
      <c r="AL79" s="12"/>
      <c r="AM79" s="12"/>
    </row>
    <row r="80" spans="1:39" s="3" customFormat="1" x14ac:dyDescent="0.25">
      <c r="A80" s="58"/>
      <c r="B80" s="30" t="str">
        <f>'Start Up Costs'!B30</f>
        <v>Subscriptions and memberships</v>
      </c>
      <c r="C80" s="141"/>
      <c r="D80" s="146"/>
      <c r="E80" s="146"/>
      <c r="F80" s="146"/>
      <c r="G80" s="146"/>
      <c r="H80" s="146"/>
      <c r="I80" s="146"/>
      <c r="J80" s="146"/>
      <c r="K80" s="146"/>
      <c r="L80" s="146"/>
      <c r="M80" s="146"/>
      <c r="N80" s="146"/>
      <c r="O80" s="146"/>
      <c r="P80" s="145">
        <f t="shared" si="30"/>
        <v>0</v>
      </c>
      <c r="Q80" s="186"/>
      <c r="R80" s="64"/>
      <c r="S80" s="12"/>
      <c r="T80" s="12"/>
      <c r="U80" s="12"/>
      <c r="V80" s="12"/>
      <c r="W80" s="12"/>
      <c r="X80" s="12"/>
      <c r="Y80" s="12"/>
      <c r="Z80" s="12"/>
      <c r="AA80" s="12"/>
      <c r="AB80" s="12"/>
      <c r="AC80" s="12"/>
      <c r="AD80" s="12"/>
      <c r="AE80" s="12"/>
      <c r="AF80" s="12"/>
      <c r="AG80" s="12"/>
      <c r="AH80" s="12"/>
      <c r="AI80" s="12"/>
      <c r="AJ80" s="12"/>
      <c r="AK80" s="12"/>
      <c r="AL80" s="12"/>
      <c r="AM80" s="12"/>
    </row>
    <row r="81" spans="1:39" s="3" customFormat="1" x14ac:dyDescent="0.25">
      <c r="A81" s="58"/>
      <c r="B81" s="30" t="str">
        <f>'Start Up Costs'!B31</f>
        <v>General expense 1</v>
      </c>
      <c r="C81" s="141"/>
      <c r="D81" s="146"/>
      <c r="E81" s="146"/>
      <c r="F81" s="146"/>
      <c r="G81" s="146"/>
      <c r="H81" s="146"/>
      <c r="I81" s="146"/>
      <c r="J81" s="146"/>
      <c r="K81" s="146"/>
      <c r="L81" s="146"/>
      <c r="M81" s="146"/>
      <c r="N81" s="146"/>
      <c r="O81" s="146"/>
      <c r="P81" s="145">
        <f t="shared" si="30"/>
        <v>0</v>
      </c>
      <c r="Q81" s="186"/>
      <c r="R81" s="64"/>
      <c r="S81" s="12"/>
      <c r="T81" s="12"/>
      <c r="U81" s="12"/>
      <c r="V81" s="12"/>
      <c r="W81" s="12"/>
      <c r="X81" s="12"/>
      <c r="Y81" s="12"/>
      <c r="Z81" s="12"/>
      <c r="AA81" s="12"/>
      <c r="AB81" s="12"/>
      <c r="AC81" s="12"/>
      <c r="AD81" s="12"/>
      <c r="AE81" s="12"/>
      <c r="AF81" s="12"/>
      <c r="AG81" s="12"/>
      <c r="AH81" s="12"/>
      <c r="AI81" s="12"/>
      <c r="AJ81" s="12"/>
      <c r="AK81" s="12"/>
      <c r="AL81" s="12"/>
      <c r="AM81" s="12"/>
    </row>
    <row r="82" spans="1:39" s="3" customFormat="1" x14ac:dyDescent="0.25">
      <c r="A82" s="58"/>
      <c r="B82" s="30" t="str">
        <f>'Start Up Costs'!B32</f>
        <v>General expense 2</v>
      </c>
      <c r="C82" s="141"/>
      <c r="D82" s="146"/>
      <c r="E82" s="146"/>
      <c r="F82" s="146"/>
      <c r="G82" s="146"/>
      <c r="H82" s="146"/>
      <c r="I82" s="146"/>
      <c r="J82" s="146"/>
      <c r="K82" s="146"/>
      <c r="L82" s="146"/>
      <c r="M82" s="146"/>
      <c r="N82" s="146"/>
      <c r="O82" s="146"/>
      <c r="P82" s="145">
        <f t="shared" si="30"/>
        <v>0</v>
      </c>
      <c r="Q82" s="186"/>
      <c r="R82" s="64"/>
      <c r="S82" s="12"/>
      <c r="T82" s="12"/>
      <c r="U82" s="12"/>
      <c r="V82" s="12"/>
      <c r="W82" s="12"/>
      <c r="X82" s="12"/>
      <c r="Y82" s="12"/>
      <c r="Z82" s="12"/>
      <c r="AA82" s="12"/>
      <c r="AB82" s="12"/>
      <c r="AC82" s="12"/>
      <c r="AD82" s="12"/>
      <c r="AE82" s="12"/>
      <c r="AF82" s="12"/>
      <c r="AG82" s="12"/>
      <c r="AH82" s="12"/>
      <c r="AI82" s="12"/>
      <c r="AJ82" s="12"/>
      <c r="AK82" s="12"/>
      <c r="AL82" s="12"/>
      <c r="AM82" s="12"/>
    </row>
    <row r="83" spans="1:39" s="3" customFormat="1" x14ac:dyDescent="0.25">
      <c r="A83" s="58"/>
      <c r="B83" s="30" t="str">
        <f>'Start Up Costs'!B33</f>
        <v>General expense 3</v>
      </c>
      <c r="C83" s="141"/>
      <c r="D83" s="146"/>
      <c r="E83" s="146"/>
      <c r="F83" s="146"/>
      <c r="G83" s="146"/>
      <c r="H83" s="146"/>
      <c r="I83" s="146"/>
      <c r="J83" s="146"/>
      <c r="K83" s="146"/>
      <c r="L83" s="146"/>
      <c r="M83" s="146"/>
      <c r="N83" s="146"/>
      <c r="O83" s="146"/>
      <c r="P83" s="145">
        <f t="shared" si="30"/>
        <v>0</v>
      </c>
      <c r="Q83" s="186"/>
      <c r="R83" s="64"/>
      <c r="S83" s="12"/>
      <c r="T83" s="12"/>
      <c r="U83" s="12"/>
      <c r="V83" s="12"/>
      <c r="W83" s="12"/>
      <c r="X83" s="12"/>
      <c r="Y83" s="12"/>
      <c r="Z83" s="12"/>
      <c r="AA83" s="12"/>
      <c r="AB83" s="12"/>
      <c r="AC83" s="12"/>
      <c r="AD83" s="12"/>
      <c r="AE83" s="12"/>
      <c r="AF83" s="12"/>
      <c r="AG83" s="12"/>
      <c r="AH83" s="12"/>
      <c r="AI83" s="12"/>
      <c r="AJ83" s="12"/>
      <c r="AK83" s="12"/>
      <c r="AL83" s="12"/>
      <c r="AM83" s="12"/>
    </row>
    <row r="84" spans="1:39" s="3" customFormat="1" x14ac:dyDescent="0.25">
      <c r="A84" s="58"/>
      <c r="B84" s="30" t="str">
        <f>'Start Up Costs'!B34</f>
        <v>General expense 4</v>
      </c>
      <c r="C84" s="141"/>
      <c r="D84" s="146"/>
      <c r="E84" s="146"/>
      <c r="F84" s="146"/>
      <c r="G84" s="146"/>
      <c r="H84" s="146"/>
      <c r="I84" s="146"/>
      <c r="J84" s="146"/>
      <c r="K84" s="146"/>
      <c r="L84" s="146"/>
      <c r="M84" s="146"/>
      <c r="N84" s="146"/>
      <c r="O84" s="146"/>
      <c r="P84" s="145">
        <f>SUM(D84:O84)</f>
        <v>0</v>
      </c>
      <c r="Q84" s="186"/>
      <c r="R84" s="64"/>
      <c r="S84" s="12"/>
      <c r="T84" s="12"/>
      <c r="U84" s="12"/>
      <c r="V84" s="12"/>
      <c r="W84" s="12"/>
      <c r="X84" s="12"/>
      <c r="Y84" s="12"/>
      <c r="Z84" s="12"/>
      <c r="AA84" s="12"/>
      <c r="AB84" s="12"/>
      <c r="AC84" s="12"/>
      <c r="AD84" s="12"/>
      <c r="AE84" s="12"/>
      <c r="AF84" s="12"/>
      <c r="AG84" s="12"/>
      <c r="AH84" s="12"/>
      <c r="AI84" s="12"/>
      <c r="AJ84" s="12"/>
      <c r="AK84" s="12"/>
      <c r="AL84" s="12"/>
      <c r="AM84" s="12"/>
    </row>
    <row r="85" spans="1:39" s="3" customFormat="1" x14ac:dyDescent="0.25">
      <c r="A85" s="58"/>
      <c r="B85" s="30" t="str">
        <f>'Start Up Costs'!B35</f>
        <v>General expense 5</v>
      </c>
      <c r="C85" s="141"/>
      <c r="D85" s="146"/>
      <c r="E85" s="146"/>
      <c r="F85" s="146"/>
      <c r="G85" s="146"/>
      <c r="H85" s="146"/>
      <c r="I85" s="146"/>
      <c r="J85" s="146"/>
      <c r="K85" s="146"/>
      <c r="L85" s="146"/>
      <c r="M85" s="146"/>
      <c r="N85" s="146"/>
      <c r="O85" s="146"/>
      <c r="P85" s="145">
        <f t="shared" si="30"/>
        <v>0</v>
      </c>
      <c r="Q85" s="186"/>
      <c r="R85" s="64"/>
      <c r="S85" s="12"/>
      <c r="T85" s="12"/>
      <c r="U85" s="12"/>
      <c r="V85" s="12"/>
      <c r="W85" s="12"/>
      <c r="X85" s="12"/>
      <c r="Y85" s="12"/>
      <c r="Z85" s="12"/>
      <c r="AA85" s="12"/>
      <c r="AB85" s="12"/>
      <c r="AC85" s="12"/>
      <c r="AD85" s="12"/>
      <c r="AE85" s="12"/>
      <c r="AF85" s="12"/>
      <c r="AG85" s="12"/>
      <c r="AH85" s="12"/>
      <c r="AI85" s="12"/>
      <c r="AJ85" s="12"/>
      <c r="AK85" s="12"/>
      <c r="AL85" s="12"/>
      <c r="AM85" s="12"/>
    </row>
    <row r="86" spans="1:39" x14ac:dyDescent="0.25">
      <c r="A86" s="35"/>
      <c r="B86" s="84" t="str">
        <f>'Projection Worksheet Year 1'!B86</f>
        <v>Utilities</v>
      </c>
      <c r="C86" s="141"/>
      <c r="D86" s="146"/>
      <c r="E86" s="146"/>
      <c r="F86" s="146"/>
      <c r="G86" s="146"/>
      <c r="H86" s="146"/>
      <c r="I86" s="146"/>
      <c r="J86" s="146"/>
      <c r="K86" s="146"/>
      <c r="L86" s="146"/>
      <c r="M86" s="146"/>
      <c r="N86" s="146"/>
      <c r="O86" s="146"/>
      <c r="P86" s="145">
        <f>SUM(D86:O86)</f>
        <v>0</v>
      </c>
      <c r="Q86" s="186"/>
      <c r="R86" s="35"/>
      <c r="S86" s="13"/>
      <c r="T86" s="13"/>
      <c r="U86" s="13"/>
      <c r="V86" s="13"/>
      <c r="W86" s="13"/>
      <c r="X86" s="13"/>
      <c r="Y86" s="13"/>
      <c r="Z86" s="13"/>
      <c r="AA86" s="13"/>
      <c r="AB86" s="13"/>
      <c r="AC86" s="13"/>
      <c r="AD86" s="13"/>
      <c r="AE86" s="13"/>
      <c r="AF86" s="13"/>
      <c r="AG86" s="13"/>
      <c r="AH86" s="13"/>
      <c r="AI86" s="13"/>
      <c r="AJ86" s="13"/>
      <c r="AK86" s="13"/>
      <c r="AL86" s="13"/>
      <c r="AM86" s="13"/>
    </row>
    <row r="87" spans="1:39" x14ac:dyDescent="0.25">
      <c r="A87" s="35"/>
      <c r="B87" s="84" t="str">
        <f>'Projection Worksheet Year 1'!B87</f>
        <v>Debit/ credit service expense</v>
      </c>
      <c r="C87" s="141"/>
      <c r="D87" s="146"/>
      <c r="E87" s="146"/>
      <c r="F87" s="146"/>
      <c r="G87" s="146"/>
      <c r="H87" s="146"/>
      <c r="I87" s="146"/>
      <c r="J87" s="146"/>
      <c r="K87" s="146"/>
      <c r="L87" s="146"/>
      <c r="M87" s="146"/>
      <c r="N87" s="146"/>
      <c r="O87" s="146"/>
      <c r="P87" s="145">
        <f>SUM(D87:O87)</f>
        <v>0</v>
      </c>
      <c r="Q87" s="186"/>
      <c r="R87" s="35"/>
      <c r="S87" s="13"/>
      <c r="T87" s="13"/>
      <c r="U87" s="13"/>
      <c r="V87" s="13"/>
      <c r="W87" s="13"/>
      <c r="X87" s="13"/>
      <c r="Y87" s="13"/>
      <c r="Z87" s="13"/>
      <c r="AA87" s="13"/>
      <c r="AB87" s="13"/>
      <c r="AC87" s="13"/>
      <c r="AD87" s="13"/>
      <c r="AE87" s="13"/>
      <c r="AF87" s="13"/>
      <c r="AG87" s="13"/>
      <c r="AH87" s="13"/>
      <c r="AI87" s="13"/>
      <c r="AJ87" s="13"/>
      <c r="AK87" s="13"/>
      <c r="AL87" s="13"/>
      <c r="AM87" s="13"/>
    </row>
    <row r="88" spans="1:39" x14ac:dyDescent="0.25">
      <c r="A88" s="35"/>
      <c r="B88" s="84" t="str">
        <f>'Projection Worksheet Year 1'!B88</f>
        <v>Operating expense 1</v>
      </c>
      <c r="C88" s="141"/>
      <c r="D88" s="146"/>
      <c r="E88" s="146"/>
      <c r="F88" s="146"/>
      <c r="G88" s="146"/>
      <c r="H88" s="146"/>
      <c r="I88" s="146"/>
      <c r="J88" s="146"/>
      <c r="K88" s="146"/>
      <c r="L88" s="146"/>
      <c r="M88" s="146"/>
      <c r="N88" s="146"/>
      <c r="O88" s="146"/>
      <c r="P88" s="145">
        <f>SUM(D88:O88)</f>
        <v>0</v>
      </c>
      <c r="Q88" s="186"/>
      <c r="R88" s="35"/>
      <c r="S88" s="13"/>
      <c r="T88" s="13"/>
      <c r="U88" s="13"/>
      <c r="V88" s="13"/>
      <c r="W88" s="13"/>
      <c r="X88" s="13"/>
      <c r="Y88" s="13"/>
      <c r="Z88" s="13"/>
      <c r="AA88" s="13"/>
      <c r="AB88" s="13"/>
      <c r="AC88" s="13"/>
      <c r="AD88" s="13"/>
      <c r="AE88" s="13"/>
      <c r="AF88" s="13"/>
      <c r="AG88" s="13"/>
      <c r="AH88" s="13"/>
      <c r="AI88" s="13"/>
      <c r="AJ88" s="13"/>
      <c r="AK88" s="13"/>
      <c r="AL88" s="13"/>
      <c r="AM88" s="13"/>
    </row>
    <row r="89" spans="1:39" x14ac:dyDescent="0.25">
      <c r="A89" s="35"/>
      <c r="B89" s="84" t="str">
        <f>'Projection Worksheet Year 1'!B89</f>
        <v>Operating expense 2</v>
      </c>
      <c r="C89" s="141"/>
      <c r="D89" s="146"/>
      <c r="E89" s="146"/>
      <c r="F89" s="146"/>
      <c r="G89" s="146"/>
      <c r="H89" s="146"/>
      <c r="I89" s="146"/>
      <c r="J89" s="146"/>
      <c r="K89" s="146"/>
      <c r="L89" s="146"/>
      <c r="M89" s="146"/>
      <c r="N89" s="146"/>
      <c r="O89" s="146"/>
      <c r="P89" s="145">
        <f>SUM(D89:O89)</f>
        <v>0</v>
      </c>
      <c r="Q89" s="186"/>
      <c r="R89" s="35"/>
      <c r="S89" s="13"/>
      <c r="T89" s="13"/>
      <c r="U89" s="13"/>
      <c r="V89" s="13"/>
      <c r="W89" s="13"/>
      <c r="X89" s="13"/>
      <c r="Y89" s="13"/>
      <c r="Z89" s="13"/>
      <c r="AA89" s="13"/>
      <c r="AB89" s="13"/>
      <c r="AC89" s="13"/>
      <c r="AD89" s="13"/>
      <c r="AE89" s="13"/>
      <c r="AF89" s="13"/>
      <c r="AG89" s="13"/>
      <c r="AH89" s="13"/>
      <c r="AI89" s="13"/>
      <c r="AJ89" s="13"/>
      <c r="AK89" s="13"/>
      <c r="AL89" s="13"/>
      <c r="AM89" s="13"/>
    </row>
    <row r="90" spans="1:39" x14ac:dyDescent="0.25">
      <c r="A90" s="35"/>
      <c r="B90" s="84" t="str">
        <f>'Projection Worksheet Year 1'!B90</f>
        <v>Operating expense 3</v>
      </c>
      <c r="C90" s="141"/>
      <c r="D90" s="146"/>
      <c r="E90" s="146"/>
      <c r="F90" s="146"/>
      <c r="G90" s="146"/>
      <c r="H90" s="146"/>
      <c r="I90" s="146"/>
      <c r="J90" s="146"/>
      <c r="K90" s="146"/>
      <c r="L90" s="146"/>
      <c r="M90" s="146"/>
      <c r="N90" s="146"/>
      <c r="O90" s="146"/>
      <c r="P90" s="145">
        <f>SUM(D90:O90)</f>
        <v>0</v>
      </c>
      <c r="Q90" s="186"/>
      <c r="R90" s="35"/>
      <c r="S90" s="13"/>
      <c r="T90" s="13"/>
      <c r="U90" s="13"/>
      <c r="V90" s="13"/>
      <c r="W90" s="13"/>
      <c r="X90" s="13"/>
      <c r="Y90" s="13"/>
      <c r="Z90" s="13"/>
      <c r="AA90" s="13"/>
      <c r="AB90" s="13"/>
      <c r="AC90" s="13"/>
      <c r="AD90" s="13"/>
      <c r="AE90" s="13"/>
      <c r="AF90" s="13"/>
      <c r="AG90" s="13"/>
      <c r="AH90" s="13"/>
      <c r="AI90" s="13"/>
      <c r="AJ90" s="13"/>
      <c r="AK90" s="13"/>
      <c r="AL90" s="13"/>
      <c r="AM90" s="13"/>
    </row>
    <row r="91" spans="1:39" x14ac:dyDescent="0.25">
      <c r="A91" s="35"/>
      <c r="B91" s="79" t="s">
        <v>44</v>
      </c>
      <c r="C91" s="149"/>
      <c r="D91" s="148">
        <f t="shared" ref="D91:P91" si="31">SUM(D71:D90)</f>
        <v>0</v>
      </c>
      <c r="E91" s="148">
        <f t="shared" si="31"/>
        <v>0</v>
      </c>
      <c r="F91" s="148">
        <f t="shared" si="31"/>
        <v>0</v>
      </c>
      <c r="G91" s="148">
        <f t="shared" si="31"/>
        <v>0</v>
      </c>
      <c r="H91" s="148">
        <f t="shared" si="31"/>
        <v>0</v>
      </c>
      <c r="I91" s="148">
        <f t="shared" si="31"/>
        <v>0</v>
      </c>
      <c r="J91" s="148">
        <f t="shared" si="31"/>
        <v>0</v>
      </c>
      <c r="K91" s="148">
        <f t="shared" si="31"/>
        <v>0</v>
      </c>
      <c r="L91" s="148">
        <f t="shared" si="31"/>
        <v>0</v>
      </c>
      <c r="M91" s="148">
        <f t="shared" si="31"/>
        <v>0</v>
      </c>
      <c r="N91" s="148">
        <f t="shared" si="31"/>
        <v>0</v>
      </c>
      <c r="O91" s="148">
        <f t="shared" si="31"/>
        <v>0</v>
      </c>
      <c r="P91" s="150">
        <f t="shared" si="31"/>
        <v>0</v>
      </c>
      <c r="Q91" s="186"/>
      <c r="R91" s="35"/>
      <c r="S91" s="13"/>
      <c r="T91" s="13"/>
      <c r="U91" s="13"/>
      <c r="V91" s="13"/>
      <c r="W91" s="13"/>
      <c r="X91" s="13"/>
      <c r="Y91" s="13"/>
      <c r="Z91" s="13"/>
      <c r="AA91" s="13"/>
      <c r="AB91" s="13"/>
      <c r="AC91" s="13"/>
      <c r="AD91" s="13"/>
      <c r="AE91" s="13"/>
      <c r="AF91" s="13"/>
      <c r="AG91" s="13"/>
      <c r="AH91" s="13"/>
      <c r="AI91" s="13"/>
      <c r="AJ91" s="13"/>
      <c r="AK91" s="13"/>
      <c r="AL91" s="13"/>
      <c r="AM91" s="13"/>
    </row>
    <row r="92" spans="1:39" x14ac:dyDescent="0.25">
      <c r="A92" s="35"/>
      <c r="B92" s="73" t="s">
        <v>14</v>
      </c>
      <c r="C92" s="152"/>
      <c r="D92" s="153"/>
      <c r="E92" s="153"/>
      <c r="F92" s="153"/>
      <c r="G92" s="153"/>
      <c r="H92" s="153"/>
      <c r="I92" s="153"/>
      <c r="J92" s="153"/>
      <c r="K92" s="153"/>
      <c r="L92" s="153"/>
      <c r="M92" s="153"/>
      <c r="N92" s="153"/>
      <c r="O92" s="153"/>
      <c r="P92" s="154"/>
      <c r="Q92" s="186"/>
      <c r="R92" s="35"/>
      <c r="S92" s="13"/>
      <c r="T92" s="13"/>
      <c r="U92" s="13"/>
      <c r="V92" s="13"/>
      <c r="W92" s="13"/>
      <c r="X92" s="13"/>
      <c r="Y92" s="13"/>
      <c r="Z92" s="13"/>
      <c r="AA92" s="13"/>
      <c r="AB92" s="13"/>
      <c r="AC92" s="13"/>
      <c r="AD92" s="13"/>
      <c r="AE92" s="13"/>
      <c r="AF92" s="13"/>
      <c r="AG92" s="13"/>
      <c r="AH92" s="13"/>
      <c r="AI92" s="13"/>
      <c r="AJ92" s="13"/>
      <c r="AK92" s="13"/>
      <c r="AL92" s="13"/>
      <c r="AM92" s="13"/>
    </row>
    <row r="93" spans="1:39" x14ac:dyDescent="0.25">
      <c r="A93" s="35"/>
      <c r="B93" s="402" t="s">
        <v>266</v>
      </c>
      <c r="C93" s="403"/>
      <c r="D93" s="403"/>
      <c r="E93" s="404"/>
      <c r="F93" s="146"/>
      <c r="G93" s="362">
        <f>'Income Tax'!F28</f>
        <v>0</v>
      </c>
      <c r="H93" s="146"/>
      <c r="I93" s="146"/>
      <c r="J93" s="146"/>
      <c r="K93" s="146"/>
      <c r="L93" s="146"/>
      <c r="M93" s="146"/>
      <c r="N93" s="146"/>
      <c r="O93" s="146"/>
      <c r="P93" s="145">
        <f>SUM(D93:O93)</f>
        <v>0</v>
      </c>
      <c r="Q93" s="186"/>
      <c r="R93" s="35"/>
      <c r="S93" s="13"/>
      <c r="T93" s="13"/>
      <c r="U93" s="13"/>
      <c r="V93" s="13"/>
      <c r="W93" s="13"/>
      <c r="X93" s="13"/>
      <c r="Y93" s="13"/>
      <c r="Z93" s="13"/>
      <c r="AA93" s="13"/>
      <c r="AB93" s="13"/>
      <c r="AC93" s="13"/>
      <c r="AD93" s="13"/>
      <c r="AE93" s="13"/>
      <c r="AF93" s="13"/>
      <c r="AG93" s="13"/>
      <c r="AH93" s="13"/>
      <c r="AI93" s="13"/>
      <c r="AJ93" s="13"/>
      <c r="AK93" s="13"/>
      <c r="AL93" s="13"/>
      <c r="AM93" s="13"/>
    </row>
    <row r="94" spans="1:39" x14ac:dyDescent="0.25">
      <c r="A94" s="35"/>
      <c r="B94" s="84" t="str">
        <f>'Projection Worksheet Year 1'!B94</f>
        <v>Loan 1 Repayment</v>
      </c>
      <c r="C94" s="141"/>
      <c r="D94" s="361" t="str">
        <f>IF('Amortization Schedule - Loan 1'!E21=0,"",'Amortization Schedule - Loan 1'!E21)</f>
        <v/>
      </c>
      <c r="E94" s="361" t="str">
        <f>IF('Amortization Schedule - Loan 1'!E22=0,"",'Amortization Schedule - Loan 1'!E22)</f>
        <v/>
      </c>
      <c r="F94" s="361" t="str">
        <f>IF('Amortization Schedule - Loan 1'!E23=0,"",'Amortization Schedule - Loan 1'!E23)</f>
        <v/>
      </c>
      <c r="G94" s="361" t="str">
        <f>IF('Amortization Schedule - Loan 1'!E24=0,"",'Amortization Schedule - Loan 1'!E24)</f>
        <v/>
      </c>
      <c r="H94" s="361" t="str">
        <f>IF('Amortization Schedule - Loan 1'!E25=0,"",'Amortization Schedule - Loan 1'!E25)</f>
        <v/>
      </c>
      <c r="I94" s="361" t="str">
        <f>IF('Amortization Schedule - Loan 1'!E26=0,"",'Amortization Schedule - Loan 1'!E26)</f>
        <v/>
      </c>
      <c r="J94" s="361" t="str">
        <f>IF('Amortization Schedule - Loan 1'!E27=0,"",'Amortization Schedule - Loan 1'!E27)</f>
        <v/>
      </c>
      <c r="K94" s="361" t="str">
        <f>IF('Amortization Schedule - Loan 1'!E28=0,"",'Amortization Schedule - Loan 1'!E28)</f>
        <v/>
      </c>
      <c r="L94" s="361" t="str">
        <f>IF('Amortization Schedule - Loan 1'!E29=0,"",'Amortization Schedule - Loan 1'!E29)</f>
        <v/>
      </c>
      <c r="M94" s="361" t="str">
        <f>IF('Amortization Schedule - Loan 1'!E30=0,"",'Amortization Schedule - Loan 1'!E30)</f>
        <v/>
      </c>
      <c r="N94" s="361" t="str">
        <f>IF('Amortization Schedule - Loan 1'!E31=0,"",'Amortization Schedule - Loan 1'!E31)</f>
        <v/>
      </c>
      <c r="O94" s="361" t="str">
        <f>IF('Amortization Schedule - Loan 1'!E32=0,"",'Amortization Schedule - Loan 1'!E32)</f>
        <v/>
      </c>
      <c r="P94" s="145">
        <f>SUM(D94:O94)</f>
        <v>0</v>
      </c>
      <c r="Q94" s="186"/>
      <c r="R94" s="35"/>
      <c r="S94" s="13"/>
      <c r="T94" s="13"/>
      <c r="U94" s="13"/>
      <c r="V94" s="13"/>
      <c r="W94" s="13"/>
      <c r="X94" s="13"/>
      <c r="Y94" s="13"/>
      <c r="Z94" s="13"/>
      <c r="AA94" s="13"/>
      <c r="AB94" s="13"/>
      <c r="AC94" s="13"/>
      <c r="AD94" s="13"/>
      <c r="AE94" s="13"/>
      <c r="AF94" s="13"/>
      <c r="AG94" s="13"/>
      <c r="AH94" s="13"/>
      <c r="AI94" s="13"/>
      <c r="AJ94" s="13"/>
      <c r="AK94" s="13"/>
      <c r="AL94" s="13"/>
      <c r="AM94" s="13"/>
    </row>
    <row r="95" spans="1:39" x14ac:dyDescent="0.25">
      <c r="A95" s="35"/>
      <c r="B95" s="84" t="str">
        <f>'Projection Worksheet Year 1'!B95</f>
        <v>Loan 2 Repayment</v>
      </c>
      <c r="C95" s="141"/>
      <c r="D95" s="361" t="str">
        <f>IF('Amortization Schedule - Loan 2'!E21=0,"",'Amortization Schedule - Loan 2'!E21)</f>
        <v/>
      </c>
      <c r="E95" s="361" t="str">
        <f>IF('Amortization Schedule - Loan 2'!E22=0,"",'Amortization Schedule - Loan 2'!E22)</f>
        <v/>
      </c>
      <c r="F95" s="361" t="str">
        <f>IF('Amortization Schedule - Loan 2'!E23=0,"",'Amortization Schedule - Loan 2'!E23)</f>
        <v/>
      </c>
      <c r="G95" s="361" t="str">
        <f>IF('Amortization Schedule - Loan 2'!E24=0,"",'Amortization Schedule - Loan 2'!E24)</f>
        <v/>
      </c>
      <c r="H95" s="361" t="str">
        <f>IF('Amortization Schedule - Loan 2'!E25=0,"",'Amortization Schedule - Loan 2'!E25)</f>
        <v/>
      </c>
      <c r="I95" s="361" t="str">
        <f>IF('Amortization Schedule - Loan 2'!E26=0,"",'Amortization Schedule - Loan 2'!E26)</f>
        <v/>
      </c>
      <c r="J95" s="361" t="str">
        <f>IF('Amortization Schedule - Loan 2'!E27=0,"",'Amortization Schedule - Loan 2'!E27)</f>
        <v/>
      </c>
      <c r="K95" s="361" t="str">
        <f>IF('Amortization Schedule - Loan 2'!E28=0,"",'Amortization Schedule - Loan 2'!E28)</f>
        <v/>
      </c>
      <c r="L95" s="361" t="str">
        <f>IF('Amortization Schedule - Loan 2'!E29=0,"",'Amortization Schedule - Loan 2'!E29)</f>
        <v/>
      </c>
      <c r="M95" s="361" t="str">
        <f>IF('Amortization Schedule - Loan 2'!E30=0,"",'Amortization Schedule - Loan 2'!E30)</f>
        <v/>
      </c>
      <c r="N95" s="361" t="str">
        <f>IF('Amortization Schedule - Loan 2'!E31=0,"",'Amortization Schedule - Loan 2'!E31)</f>
        <v/>
      </c>
      <c r="O95" s="361" t="str">
        <f>IF('Amortization Schedule - Loan 2'!E32=0,"",'Amortization Schedule - Loan 2'!E32)</f>
        <v/>
      </c>
      <c r="P95" s="145">
        <f t="shared" ref="P95:P96" si="32">SUM(D95:O95)</f>
        <v>0</v>
      </c>
      <c r="Q95" s="186"/>
      <c r="R95" s="35"/>
      <c r="S95" s="13"/>
      <c r="T95" s="13"/>
      <c r="U95" s="13"/>
      <c r="V95" s="13"/>
      <c r="W95" s="13"/>
      <c r="X95" s="13"/>
      <c r="Y95" s="13"/>
      <c r="Z95" s="13"/>
      <c r="AA95" s="13"/>
      <c r="AB95" s="13"/>
      <c r="AC95" s="13"/>
      <c r="AD95" s="13"/>
      <c r="AE95" s="13"/>
      <c r="AF95" s="13"/>
      <c r="AG95" s="13"/>
      <c r="AH95" s="13"/>
      <c r="AI95" s="13"/>
      <c r="AJ95" s="13"/>
      <c r="AK95" s="13"/>
      <c r="AL95" s="13"/>
      <c r="AM95" s="13"/>
    </row>
    <row r="96" spans="1:39" x14ac:dyDescent="0.25">
      <c r="A96" s="35"/>
      <c r="B96" s="84" t="str">
        <f>'Projection Worksheet Year 1'!B96</f>
        <v>Loan 3 Repayment</v>
      </c>
      <c r="C96" s="141"/>
      <c r="D96" s="361" t="str">
        <f>IF('Amortization Schedule - Loan 3'!E21=0,"",'Amortization Schedule - Loan 3'!E21)</f>
        <v/>
      </c>
      <c r="E96" s="361" t="str">
        <f>IF('Amortization Schedule - Loan 3'!E22=0,"",'Amortization Schedule - Loan 3'!E22)</f>
        <v/>
      </c>
      <c r="F96" s="361" t="str">
        <f>IF('Amortization Schedule - Loan 3'!E23=0,"",'Amortization Schedule - Loan 3'!E23)</f>
        <v/>
      </c>
      <c r="G96" s="361" t="str">
        <f>IF('Amortization Schedule - Loan 3'!E24=0,"",'Amortization Schedule - Loan 3'!E24)</f>
        <v/>
      </c>
      <c r="H96" s="361" t="str">
        <f>IF('Amortization Schedule - Loan 3'!E25=0,"",'Amortization Schedule - Loan 3'!E25)</f>
        <v/>
      </c>
      <c r="I96" s="361" t="str">
        <f>IF('Amortization Schedule - Loan 3'!E26=0,"",'Amortization Schedule - Loan 3'!E26)</f>
        <v/>
      </c>
      <c r="J96" s="361" t="str">
        <f>IF('Amortization Schedule - Loan 3'!E27=0,"",'Amortization Schedule - Loan 3'!E27)</f>
        <v/>
      </c>
      <c r="K96" s="361" t="str">
        <f>IF('Amortization Schedule - Loan 3'!E28=0,"",'Amortization Schedule - Loan 3'!E28)</f>
        <v/>
      </c>
      <c r="L96" s="361" t="str">
        <f>IF('Amortization Schedule - Loan 3'!E29=0,"",'Amortization Schedule - Loan 3'!E29)</f>
        <v/>
      </c>
      <c r="M96" s="361" t="str">
        <f>IF('Amortization Schedule - Loan 3'!E30=0,"",'Amortization Schedule - Loan 3'!E30)</f>
        <v/>
      </c>
      <c r="N96" s="361" t="str">
        <f>IF('Amortization Schedule - Loan 3'!E31=0,"",'Amortization Schedule - Loan 3'!E31)</f>
        <v/>
      </c>
      <c r="O96" s="361" t="str">
        <f>IF('Amortization Schedule - Loan 3'!E32=0,"",'Amortization Schedule - Loan 3'!E32)</f>
        <v/>
      </c>
      <c r="P96" s="145">
        <f t="shared" si="32"/>
        <v>0</v>
      </c>
      <c r="Q96" s="186"/>
      <c r="R96" s="35"/>
      <c r="S96" s="13"/>
      <c r="T96" s="13"/>
      <c r="U96" s="13"/>
      <c r="V96" s="13"/>
      <c r="W96" s="13"/>
      <c r="X96" s="13"/>
      <c r="Y96" s="13"/>
      <c r="Z96" s="13"/>
      <c r="AA96" s="13"/>
      <c r="AB96" s="13"/>
      <c r="AC96" s="13"/>
      <c r="AD96" s="13"/>
      <c r="AE96" s="13"/>
      <c r="AF96" s="13"/>
      <c r="AG96" s="13"/>
      <c r="AH96" s="13"/>
      <c r="AI96" s="13"/>
      <c r="AJ96" s="13"/>
      <c r="AK96" s="13"/>
      <c r="AL96" s="13"/>
      <c r="AM96" s="13"/>
    </row>
    <row r="97" spans="1:39" x14ac:dyDescent="0.25">
      <c r="A97" s="35"/>
      <c r="B97" s="79" t="s">
        <v>45</v>
      </c>
      <c r="C97" s="156"/>
      <c r="D97" s="148">
        <f t="shared" ref="D97:O97" si="33">SUM(D93:D95)</f>
        <v>0</v>
      </c>
      <c r="E97" s="148">
        <f t="shared" si="33"/>
        <v>0</v>
      </c>
      <c r="F97" s="148">
        <f t="shared" si="33"/>
        <v>0</v>
      </c>
      <c r="G97" s="148">
        <f t="shared" si="33"/>
        <v>0</v>
      </c>
      <c r="H97" s="148">
        <f t="shared" si="33"/>
        <v>0</v>
      </c>
      <c r="I97" s="148">
        <f t="shared" si="33"/>
        <v>0</v>
      </c>
      <c r="J97" s="148">
        <f t="shared" si="33"/>
        <v>0</v>
      </c>
      <c r="K97" s="148">
        <f t="shared" si="33"/>
        <v>0</v>
      </c>
      <c r="L97" s="148">
        <f t="shared" si="33"/>
        <v>0</v>
      </c>
      <c r="M97" s="148">
        <f t="shared" si="33"/>
        <v>0</v>
      </c>
      <c r="N97" s="148">
        <f t="shared" si="33"/>
        <v>0</v>
      </c>
      <c r="O97" s="148">
        <f t="shared" si="33"/>
        <v>0</v>
      </c>
      <c r="P97" s="150">
        <f>SUM(D97:O97)</f>
        <v>0</v>
      </c>
      <c r="Q97" s="356"/>
      <c r="R97" s="37"/>
    </row>
    <row r="98" spans="1:39" ht="13.8" thickBot="1" x14ac:dyDescent="0.3">
      <c r="A98" s="35"/>
      <c r="B98" s="82" t="s">
        <v>54</v>
      </c>
      <c r="C98" s="157"/>
      <c r="D98" s="157">
        <f>D46+D48+D58+D69+D91+D97</f>
        <v>0</v>
      </c>
      <c r="E98" s="157">
        <f t="shared" ref="E98:P98" si="34">E46+E48+E58+E69+E91+E97</f>
        <v>0</v>
      </c>
      <c r="F98" s="157">
        <f t="shared" si="34"/>
        <v>0</v>
      </c>
      <c r="G98" s="157">
        <f t="shared" si="34"/>
        <v>0</v>
      </c>
      <c r="H98" s="157">
        <f t="shared" si="34"/>
        <v>0</v>
      </c>
      <c r="I98" s="157">
        <f t="shared" si="34"/>
        <v>0</v>
      </c>
      <c r="J98" s="157">
        <f t="shared" si="34"/>
        <v>0</v>
      </c>
      <c r="K98" s="157">
        <f t="shared" si="34"/>
        <v>0</v>
      </c>
      <c r="L98" s="157">
        <f t="shared" si="34"/>
        <v>0</v>
      </c>
      <c r="M98" s="157">
        <f t="shared" si="34"/>
        <v>0</v>
      </c>
      <c r="N98" s="157">
        <f t="shared" si="34"/>
        <v>0</v>
      </c>
      <c r="O98" s="157">
        <f t="shared" si="34"/>
        <v>0</v>
      </c>
      <c r="P98" s="157">
        <f t="shared" si="34"/>
        <v>0</v>
      </c>
      <c r="Q98" s="356"/>
      <c r="R98" s="37"/>
    </row>
    <row r="99" spans="1:39" s="8" customFormat="1" ht="13.5" customHeight="1" thickBot="1" x14ac:dyDescent="0.35">
      <c r="A99" s="27"/>
      <c r="B99" s="38"/>
      <c r="C99" s="160"/>
      <c r="D99" s="159"/>
      <c r="E99" s="159"/>
      <c r="F99" s="159"/>
      <c r="G99" s="159"/>
      <c r="H99" s="159"/>
      <c r="I99" s="159"/>
      <c r="J99" s="159"/>
      <c r="K99" s="159"/>
      <c r="L99" s="159"/>
      <c r="M99" s="159"/>
      <c r="N99" s="159"/>
      <c r="O99" s="159"/>
      <c r="P99" s="159"/>
      <c r="Q99" s="51"/>
      <c r="R99" s="37"/>
      <c r="S99" s="11"/>
      <c r="T99" s="11"/>
      <c r="U99" s="11"/>
      <c r="V99" s="11"/>
      <c r="W99" s="11"/>
      <c r="X99" s="11"/>
      <c r="Y99" s="11"/>
      <c r="Z99" s="11"/>
      <c r="AA99" s="11"/>
      <c r="AB99" s="11"/>
      <c r="AC99" s="11"/>
      <c r="AD99" s="11"/>
      <c r="AE99" s="11"/>
      <c r="AF99" s="11"/>
      <c r="AG99" s="11"/>
      <c r="AH99" s="11"/>
      <c r="AI99" s="11"/>
      <c r="AJ99" s="11"/>
      <c r="AK99" s="11"/>
      <c r="AL99" s="11"/>
      <c r="AM99" s="11"/>
    </row>
    <row r="100" spans="1:39" x14ac:dyDescent="0.25">
      <c r="A100" s="35"/>
      <c r="B100" s="108" t="s">
        <v>55</v>
      </c>
      <c r="C100" s="161"/>
      <c r="D100" s="161">
        <f t="shared" ref="D100:O100" si="35">+D41-D98</f>
        <v>0</v>
      </c>
      <c r="E100" s="161">
        <f t="shared" si="35"/>
        <v>0</v>
      </c>
      <c r="F100" s="161">
        <f t="shared" si="35"/>
        <v>0</v>
      </c>
      <c r="G100" s="161">
        <f t="shared" si="35"/>
        <v>0</v>
      </c>
      <c r="H100" s="161">
        <f t="shared" si="35"/>
        <v>0</v>
      </c>
      <c r="I100" s="161">
        <f t="shared" si="35"/>
        <v>0</v>
      </c>
      <c r="J100" s="161">
        <f t="shared" si="35"/>
        <v>0</v>
      </c>
      <c r="K100" s="161">
        <f t="shared" si="35"/>
        <v>0</v>
      </c>
      <c r="L100" s="161">
        <f t="shared" si="35"/>
        <v>0</v>
      </c>
      <c r="M100" s="161">
        <f t="shared" si="35"/>
        <v>0</v>
      </c>
      <c r="N100" s="161">
        <f t="shared" si="35"/>
        <v>0</v>
      </c>
      <c r="O100" s="161">
        <f t="shared" si="35"/>
        <v>0</v>
      </c>
      <c r="P100" s="162"/>
      <c r="Q100" s="37"/>
      <c r="R100" s="37"/>
    </row>
    <row r="101" spans="1:39" x14ac:dyDescent="0.25">
      <c r="A101" s="35"/>
      <c r="B101" s="79" t="s">
        <v>56</v>
      </c>
      <c r="C101" s="148"/>
      <c r="D101" s="148">
        <f>'Projection Worksheet Year 1'!$P$102</f>
        <v>0</v>
      </c>
      <c r="E101" s="148">
        <f>+D102</f>
        <v>0</v>
      </c>
      <c r="F101" s="148">
        <f t="shared" ref="F101:O101" si="36">+E102</f>
        <v>0</v>
      </c>
      <c r="G101" s="148">
        <f t="shared" si="36"/>
        <v>0</v>
      </c>
      <c r="H101" s="148">
        <f t="shared" si="36"/>
        <v>0</v>
      </c>
      <c r="I101" s="148">
        <f t="shared" si="36"/>
        <v>0</v>
      </c>
      <c r="J101" s="148">
        <f>+I102</f>
        <v>0</v>
      </c>
      <c r="K101" s="148">
        <f>+J102</f>
        <v>0</v>
      </c>
      <c r="L101" s="148">
        <f t="shared" si="36"/>
        <v>0</v>
      </c>
      <c r="M101" s="148">
        <f t="shared" si="36"/>
        <v>0</v>
      </c>
      <c r="N101" s="148">
        <f t="shared" si="36"/>
        <v>0</v>
      </c>
      <c r="O101" s="148">
        <f t="shared" si="36"/>
        <v>0</v>
      </c>
      <c r="P101" s="150"/>
      <c r="Q101" s="37"/>
      <c r="R101" s="37"/>
    </row>
    <row r="102" spans="1:39" ht="13.8" thickBot="1" x14ac:dyDescent="0.3">
      <c r="A102" s="35"/>
      <c r="B102" s="82" t="s">
        <v>57</v>
      </c>
      <c r="C102" s="163"/>
      <c r="D102" s="163">
        <f t="shared" ref="D102:O102" si="37">SUM(D100:D101)</f>
        <v>0</v>
      </c>
      <c r="E102" s="163">
        <f t="shared" si="37"/>
        <v>0</v>
      </c>
      <c r="F102" s="163">
        <f t="shared" si="37"/>
        <v>0</v>
      </c>
      <c r="G102" s="163">
        <f t="shared" si="37"/>
        <v>0</v>
      </c>
      <c r="H102" s="163">
        <f t="shared" si="37"/>
        <v>0</v>
      </c>
      <c r="I102" s="163">
        <f t="shared" si="37"/>
        <v>0</v>
      </c>
      <c r="J102" s="163">
        <f t="shared" si="37"/>
        <v>0</v>
      </c>
      <c r="K102" s="163">
        <f t="shared" si="37"/>
        <v>0</v>
      </c>
      <c r="L102" s="163">
        <f t="shared" si="37"/>
        <v>0</v>
      </c>
      <c r="M102" s="163">
        <f t="shared" si="37"/>
        <v>0</v>
      </c>
      <c r="N102" s="163">
        <f t="shared" si="37"/>
        <v>0</v>
      </c>
      <c r="O102" s="163">
        <f t="shared" si="37"/>
        <v>0</v>
      </c>
      <c r="P102" s="164"/>
      <c r="Q102" s="37"/>
      <c r="R102" s="37"/>
    </row>
    <row r="103" spans="1:39" s="3" customFormat="1" x14ac:dyDescent="0.25">
      <c r="A103" s="58"/>
      <c r="B103" s="35"/>
      <c r="C103" s="35"/>
      <c r="D103" s="37"/>
      <c r="E103" s="37"/>
      <c r="F103" s="90"/>
      <c r="G103" s="90"/>
      <c r="H103" s="90"/>
      <c r="I103" s="90"/>
      <c r="J103" s="37"/>
      <c r="K103" s="37"/>
      <c r="L103" s="37"/>
      <c r="M103" s="37"/>
      <c r="N103" s="37"/>
      <c r="O103" s="64"/>
      <c r="P103" s="64"/>
      <c r="Q103" s="64"/>
      <c r="R103" s="64"/>
      <c r="S103" s="12"/>
      <c r="T103" s="12"/>
      <c r="U103" s="12"/>
      <c r="V103" s="12"/>
      <c r="W103" s="12"/>
      <c r="X103" s="12"/>
      <c r="Y103" s="12"/>
      <c r="Z103" s="12"/>
      <c r="AA103" s="12"/>
      <c r="AB103" s="12"/>
      <c r="AC103" s="12"/>
      <c r="AD103" s="12"/>
      <c r="AE103" s="12"/>
      <c r="AF103" s="12"/>
      <c r="AG103" s="12"/>
      <c r="AH103" s="12"/>
      <c r="AI103" s="12"/>
      <c r="AJ103" s="12"/>
      <c r="AK103" s="12"/>
    </row>
    <row r="104" spans="1:39" s="3" customFormat="1" x14ac:dyDescent="0.25">
      <c r="A104" s="58"/>
      <c r="B104" s="91"/>
      <c r="C104" s="35"/>
      <c r="D104" s="37"/>
      <c r="E104" s="37"/>
      <c r="F104" s="37"/>
      <c r="G104" s="37"/>
      <c r="H104" s="58"/>
      <c r="I104" s="37"/>
      <c r="J104" s="37"/>
      <c r="K104" s="37"/>
      <c r="L104" s="37"/>
      <c r="M104" s="37"/>
      <c r="N104" s="37"/>
      <c r="O104" s="37"/>
      <c r="P104" s="50"/>
      <c r="Q104" s="64"/>
      <c r="R104" s="64"/>
      <c r="S104" s="12"/>
      <c r="T104" s="12"/>
      <c r="U104" s="12"/>
      <c r="V104" s="12"/>
      <c r="W104" s="12"/>
      <c r="X104" s="12"/>
      <c r="Y104" s="12"/>
      <c r="Z104" s="12"/>
      <c r="AA104" s="12"/>
      <c r="AB104" s="12"/>
      <c r="AC104" s="12"/>
      <c r="AD104" s="12"/>
      <c r="AE104" s="12"/>
      <c r="AF104" s="12"/>
      <c r="AG104" s="12"/>
      <c r="AH104" s="12"/>
      <c r="AI104" s="12"/>
    </row>
    <row r="105" spans="1:39" x14ac:dyDescent="0.25">
      <c r="AJ105" s="13"/>
      <c r="AK105" s="13"/>
      <c r="AL105" s="13"/>
      <c r="AM105" s="13"/>
    </row>
    <row r="106" spans="1:39" x14ac:dyDescent="0.25">
      <c r="AJ106" s="13"/>
      <c r="AK106" s="13"/>
      <c r="AL106" s="13"/>
      <c r="AM106" s="13"/>
    </row>
    <row r="107" spans="1:39" x14ac:dyDescent="0.25">
      <c r="AJ107" s="13"/>
      <c r="AK107" s="13"/>
      <c r="AL107" s="13"/>
      <c r="AM107" s="13"/>
    </row>
    <row r="108" spans="1:39" x14ac:dyDescent="0.25">
      <c r="AJ108" s="13"/>
      <c r="AK108" s="13"/>
      <c r="AL108" s="13"/>
      <c r="AM108" s="13"/>
    </row>
    <row r="109" spans="1:39" x14ac:dyDescent="0.25">
      <c r="D109" s="14" t="s">
        <v>78</v>
      </c>
    </row>
  </sheetData>
  <sheetProtection sheet="1" objects="1" scenarios="1"/>
  <mergeCells count="3">
    <mergeCell ref="Q17:Q18"/>
    <mergeCell ref="Q42:Q43"/>
    <mergeCell ref="B93:E93"/>
  </mergeCells>
  <conditionalFormatting sqref="D102:O102">
    <cfRule type="cellIs" dxfId="1" priority="1" operator="lessThan">
      <formula>0</formula>
    </cfRule>
  </conditionalFormatting>
  <pageMargins left="0.25" right="0.25" top="0.75" bottom="0.75" header="0.3" footer="0.3"/>
  <pageSetup scale="50" orientation="portrait" horizontalDpi="4294967294" verticalDpi="4294967294" r:id="rId1"/>
  <headerFooter alignWithMargins="0"/>
  <rowBreaks count="1" manualBreakCount="1">
    <brk id="106" max="16" man="1"/>
  </rowBreaks>
  <colBreaks count="1" manualBreakCount="1">
    <brk id="17" max="1048575" man="1"/>
  </colBreaks>
  <ignoredErrors>
    <ignoredError sqref="B5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109"/>
  <sheetViews>
    <sheetView view="pageBreakPreview" zoomScaleNormal="100" zoomScaleSheetLayoutView="100" zoomScalePageLayoutView="40" workbookViewId="0">
      <pane ySplit="3" topLeftCell="A70" activePane="bottomLeft" state="frozen"/>
      <selection activeCell="G122" sqref="G122"/>
      <selection pane="bottomLeft" activeCell="B93" sqref="B93:E93"/>
    </sheetView>
  </sheetViews>
  <sheetFormatPr defaultColWidth="11.44140625" defaultRowHeight="13.2" x14ac:dyDescent="0.25"/>
  <cols>
    <col min="1" max="1" width="3" style="13" customWidth="1"/>
    <col min="2" max="2" width="34.21875" style="13" customWidth="1"/>
    <col min="3" max="3" width="9.77734375" style="13" customWidth="1"/>
    <col min="4" max="15" width="9.77734375" style="14" customWidth="1"/>
    <col min="16" max="16" width="9.77734375" style="15" customWidth="1"/>
    <col min="17" max="17" width="9" style="14" customWidth="1"/>
    <col min="18" max="18" width="10.77734375" style="14" bestFit="1" customWidth="1"/>
    <col min="19" max="19" width="11.44140625" style="14" customWidth="1"/>
    <col min="20" max="20" width="16.44140625" style="14" bestFit="1" customWidth="1"/>
    <col min="21" max="21" width="11.21875" style="14" bestFit="1" customWidth="1"/>
    <col min="22" max="39" width="11.44140625" style="14" customWidth="1"/>
    <col min="40" max="16384" width="11.44140625" style="13"/>
  </cols>
  <sheetData>
    <row r="1" spans="1:39" ht="17.399999999999999" x14ac:dyDescent="0.3">
      <c r="A1" s="35"/>
      <c r="B1" s="25" t="str">
        <f>'Start Up Costs'!$B$1</f>
        <v>Business Name Here</v>
      </c>
      <c r="C1" s="35"/>
      <c r="D1" s="37"/>
      <c r="E1" s="37"/>
      <c r="F1" s="37"/>
      <c r="G1" s="37"/>
      <c r="H1" s="37"/>
      <c r="I1" s="37"/>
      <c r="J1" s="37"/>
      <c r="K1" s="37"/>
      <c r="L1" s="37"/>
      <c r="M1" s="37"/>
      <c r="N1" s="37"/>
      <c r="O1" s="37"/>
      <c r="P1" s="50"/>
      <c r="Q1" s="37"/>
      <c r="R1" s="37"/>
    </row>
    <row r="2" spans="1:39" s="8" customFormat="1" ht="13.5" customHeight="1" thickBot="1" x14ac:dyDescent="0.3">
      <c r="A2" s="27"/>
      <c r="B2" s="38" t="s">
        <v>259</v>
      </c>
      <c r="C2" s="219" t="s">
        <v>185</v>
      </c>
      <c r="D2" s="331" t="s">
        <v>221</v>
      </c>
      <c r="E2" s="220" t="s">
        <v>186</v>
      </c>
      <c r="F2" s="331" t="s">
        <v>221</v>
      </c>
      <c r="G2" s="26"/>
      <c r="H2" s="26"/>
      <c r="I2" s="26"/>
      <c r="J2" s="26"/>
      <c r="K2" s="26"/>
      <c r="L2" s="26"/>
      <c r="M2" s="26"/>
      <c r="N2" s="26"/>
      <c r="O2" s="26"/>
      <c r="P2" s="28"/>
      <c r="Q2" s="51"/>
      <c r="R2" s="51"/>
      <c r="S2" s="11"/>
      <c r="T2" s="11"/>
      <c r="U2" s="11"/>
      <c r="V2" s="11"/>
      <c r="W2" s="11"/>
      <c r="X2" s="11"/>
      <c r="Y2" s="11"/>
      <c r="Z2" s="11"/>
      <c r="AA2" s="11"/>
      <c r="AB2" s="11"/>
      <c r="AC2" s="11"/>
      <c r="AD2" s="11"/>
      <c r="AE2" s="11"/>
      <c r="AF2" s="11"/>
      <c r="AG2" s="11"/>
      <c r="AH2" s="11"/>
      <c r="AI2" s="11"/>
      <c r="AJ2" s="11"/>
      <c r="AK2" s="11"/>
      <c r="AL2" s="11"/>
      <c r="AM2" s="11"/>
    </row>
    <row r="3" spans="1:39" s="17" customFormat="1" ht="30" customHeight="1" thickBot="1" x14ac:dyDescent="0.3">
      <c r="A3" s="52"/>
      <c r="B3" s="53" t="s">
        <v>3</v>
      </c>
      <c r="C3" s="55"/>
      <c r="D3" s="29" t="s">
        <v>18</v>
      </c>
      <c r="E3" s="29" t="s">
        <v>19</v>
      </c>
      <c r="F3" s="29" t="s">
        <v>20</v>
      </c>
      <c r="G3" s="29" t="s">
        <v>21</v>
      </c>
      <c r="H3" s="29" t="s">
        <v>22</v>
      </c>
      <c r="I3" s="29" t="s">
        <v>23</v>
      </c>
      <c r="J3" s="29" t="s">
        <v>24</v>
      </c>
      <c r="K3" s="29" t="s">
        <v>25</v>
      </c>
      <c r="L3" s="29" t="s">
        <v>26</v>
      </c>
      <c r="M3" s="29" t="s">
        <v>27</v>
      </c>
      <c r="N3" s="29" t="s">
        <v>28</v>
      </c>
      <c r="O3" s="29" t="s">
        <v>29</v>
      </c>
      <c r="P3" s="56" t="s">
        <v>4</v>
      </c>
      <c r="Q3" s="57"/>
      <c r="R3" s="52"/>
      <c r="W3" s="16"/>
      <c r="X3" s="16"/>
      <c r="Y3" s="16"/>
      <c r="Z3" s="16"/>
      <c r="AA3" s="16"/>
      <c r="AB3" s="16"/>
      <c r="AC3" s="16"/>
      <c r="AD3" s="16"/>
      <c r="AE3" s="16"/>
      <c r="AF3" s="16"/>
      <c r="AG3" s="16"/>
      <c r="AH3" s="16"/>
      <c r="AI3" s="16"/>
      <c r="AJ3" s="16"/>
      <c r="AK3" s="16"/>
      <c r="AL3" s="16"/>
      <c r="AM3" s="16"/>
    </row>
    <row r="4" spans="1:39" s="3" customFormat="1" x14ac:dyDescent="0.25">
      <c r="A4" s="58"/>
      <c r="B4" s="59" t="s">
        <v>52</v>
      </c>
      <c r="C4" s="61"/>
      <c r="D4" s="62"/>
      <c r="E4" s="62"/>
      <c r="F4" s="62"/>
      <c r="G4" s="62"/>
      <c r="H4" s="62"/>
      <c r="I4" s="62"/>
      <c r="J4" s="62"/>
      <c r="K4" s="62"/>
      <c r="L4" s="62"/>
      <c r="M4" s="62"/>
      <c r="N4" s="62"/>
      <c r="O4" s="62"/>
      <c r="P4" s="63"/>
      <c r="Q4" s="64"/>
      <c r="R4" s="48"/>
      <c r="S4" s="12"/>
      <c r="T4" s="12"/>
      <c r="U4" s="12"/>
      <c r="V4" s="12"/>
      <c r="W4" s="12"/>
      <c r="X4" s="12"/>
      <c r="Y4" s="12"/>
      <c r="Z4" s="12"/>
      <c r="AA4" s="12"/>
      <c r="AB4" s="12"/>
      <c r="AC4" s="12"/>
      <c r="AD4" s="12"/>
      <c r="AE4" s="12"/>
      <c r="AF4" s="12"/>
      <c r="AG4" s="12"/>
      <c r="AH4" s="12"/>
      <c r="AI4" s="12"/>
      <c r="AJ4" s="12"/>
      <c r="AK4" s="12"/>
      <c r="AL4" s="12"/>
    </row>
    <row r="5" spans="1:39" x14ac:dyDescent="0.25">
      <c r="A5" s="35"/>
      <c r="B5" s="328" t="str">
        <f>'Projection Worksheet Year 1'!B5</f>
        <v>Product/ Service 1</v>
      </c>
      <c r="C5" s="66"/>
      <c r="D5" s="332"/>
      <c r="E5" s="332"/>
      <c r="F5" s="332"/>
      <c r="G5" s="332"/>
      <c r="H5" s="332"/>
      <c r="I5" s="332"/>
      <c r="J5" s="332"/>
      <c r="K5" s="332"/>
      <c r="L5" s="332"/>
      <c r="M5" s="332"/>
      <c r="N5" s="332"/>
      <c r="O5" s="332"/>
      <c r="P5" s="334" t="str">
        <f>IF(SUM(D5:O5)=0,"",SUM(D5:O5))</f>
        <v/>
      </c>
      <c r="Q5" s="37"/>
      <c r="R5" s="8"/>
      <c r="AM5" s="13"/>
    </row>
    <row r="6" spans="1:39" x14ac:dyDescent="0.25">
      <c r="A6" s="35"/>
      <c r="B6" s="328" t="str">
        <f>'Projection Worksheet Year 1'!B6</f>
        <v>Product/ Service 2</v>
      </c>
      <c r="C6" s="67"/>
      <c r="D6" s="335"/>
      <c r="E6" s="335"/>
      <c r="F6" s="335"/>
      <c r="G6" s="335"/>
      <c r="H6" s="335"/>
      <c r="I6" s="335"/>
      <c r="J6" s="335"/>
      <c r="K6" s="335"/>
      <c r="L6" s="335"/>
      <c r="M6" s="335"/>
      <c r="N6" s="335"/>
      <c r="O6" s="335"/>
      <c r="P6" s="334" t="str">
        <f t="shared" ref="P6:P16" si="0">IF(SUM(D6:O6)=0,"",SUM(D6:O6))</f>
        <v/>
      </c>
      <c r="Q6" s="37"/>
      <c r="R6" s="31"/>
      <c r="AM6" s="13"/>
    </row>
    <row r="7" spans="1:39" x14ac:dyDescent="0.25">
      <c r="A7" s="35"/>
      <c r="B7" s="328" t="str">
        <f>'Projection Worksheet Year 1'!B7</f>
        <v>Product/ Service 3</v>
      </c>
      <c r="C7" s="67"/>
      <c r="D7" s="335"/>
      <c r="E7" s="335"/>
      <c r="F7" s="335"/>
      <c r="G7" s="335"/>
      <c r="H7" s="335"/>
      <c r="I7" s="335"/>
      <c r="J7" s="335"/>
      <c r="K7" s="335"/>
      <c r="L7" s="335"/>
      <c r="M7" s="335"/>
      <c r="N7" s="335"/>
      <c r="O7" s="335"/>
      <c r="P7" s="334" t="str">
        <f t="shared" si="0"/>
        <v/>
      </c>
      <c r="Q7" s="37"/>
      <c r="R7" s="31"/>
      <c r="AM7" s="13"/>
    </row>
    <row r="8" spans="1:39" x14ac:dyDescent="0.25">
      <c r="A8" s="35"/>
      <c r="B8" s="328" t="str">
        <f>'Projection Worksheet Year 1'!B8</f>
        <v>Product/ Service 4</v>
      </c>
      <c r="C8" s="67"/>
      <c r="D8" s="335"/>
      <c r="E8" s="335"/>
      <c r="F8" s="335"/>
      <c r="G8" s="335"/>
      <c r="H8" s="335"/>
      <c r="I8" s="335"/>
      <c r="J8" s="335"/>
      <c r="K8" s="335"/>
      <c r="L8" s="335"/>
      <c r="M8" s="335"/>
      <c r="N8" s="335"/>
      <c r="O8" s="335"/>
      <c r="P8" s="334" t="str">
        <f t="shared" si="0"/>
        <v/>
      </c>
      <c r="Q8" s="37"/>
      <c r="R8" s="3"/>
      <c r="AM8" s="13"/>
    </row>
    <row r="9" spans="1:39" x14ac:dyDescent="0.25">
      <c r="A9" s="35"/>
      <c r="B9" s="328" t="str">
        <f>'Projection Worksheet Year 1'!B9</f>
        <v>Product/ Service 5</v>
      </c>
      <c r="C9" s="67"/>
      <c r="D9" s="336"/>
      <c r="E9" s="336"/>
      <c r="F9" s="336"/>
      <c r="G9" s="336"/>
      <c r="H9" s="336"/>
      <c r="I9" s="336"/>
      <c r="J9" s="336"/>
      <c r="K9" s="336"/>
      <c r="L9" s="336"/>
      <c r="M9" s="336"/>
      <c r="N9" s="336"/>
      <c r="O9" s="336"/>
      <c r="P9" s="334" t="str">
        <f t="shared" si="0"/>
        <v/>
      </c>
      <c r="Q9" s="37"/>
      <c r="R9" s="48"/>
      <c r="AM9" s="13"/>
    </row>
    <row r="10" spans="1:39" x14ac:dyDescent="0.25">
      <c r="A10" s="35"/>
      <c r="B10" s="328" t="str">
        <f>'Projection Worksheet Year 1'!B10</f>
        <v>Product/ Service 6</v>
      </c>
      <c r="C10" s="67"/>
      <c r="D10" s="336"/>
      <c r="E10" s="336"/>
      <c r="F10" s="336"/>
      <c r="G10" s="336"/>
      <c r="H10" s="336"/>
      <c r="I10" s="336"/>
      <c r="J10" s="336"/>
      <c r="K10" s="336"/>
      <c r="L10" s="336"/>
      <c r="M10" s="336"/>
      <c r="N10" s="336"/>
      <c r="O10" s="336"/>
      <c r="P10" s="334" t="str">
        <f t="shared" si="0"/>
        <v/>
      </c>
      <c r="Q10" s="37"/>
      <c r="R10" s="93"/>
      <c r="AM10" s="13"/>
    </row>
    <row r="11" spans="1:39" x14ac:dyDescent="0.25">
      <c r="A11" s="35"/>
      <c r="B11" s="328" t="str">
        <f>'Projection Worksheet Year 1'!B11</f>
        <v>Product/ Service 7</v>
      </c>
      <c r="C11" s="67"/>
      <c r="D11" s="336"/>
      <c r="E11" s="336"/>
      <c r="F11" s="336"/>
      <c r="G11" s="336"/>
      <c r="H11" s="336"/>
      <c r="I11" s="336"/>
      <c r="J11" s="336"/>
      <c r="K11" s="336"/>
      <c r="L11" s="336"/>
      <c r="M11" s="336"/>
      <c r="N11" s="336"/>
      <c r="O11" s="336"/>
      <c r="P11" s="334" t="str">
        <f t="shared" si="0"/>
        <v/>
      </c>
      <c r="Q11" s="37"/>
      <c r="R11" s="37"/>
      <c r="AM11" s="13"/>
    </row>
    <row r="12" spans="1:39" x14ac:dyDescent="0.25">
      <c r="A12" s="35"/>
      <c r="B12" s="328" t="str">
        <f>'Projection Worksheet Year 1'!B12</f>
        <v>Product/ Service 8</v>
      </c>
      <c r="C12" s="67"/>
      <c r="D12" s="336"/>
      <c r="E12" s="336"/>
      <c r="F12" s="336"/>
      <c r="G12" s="336"/>
      <c r="H12" s="336"/>
      <c r="I12" s="336"/>
      <c r="J12" s="336"/>
      <c r="K12" s="336"/>
      <c r="L12" s="336"/>
      <c r="M12" s="336"/>
      <c r="N12" s="336"/>
      <c r="O12" s="336"/>
      <c r="P12" s="334" t="str">
        <f t="shared" si="0"/>
        <v/>
      </c>
      <c r="Q12" s="37"/>
      <c r="R12" s="37"/>
      <c r="AM12" s="13"/>
    </row>
    <row r="13" spans="1:39" x14ac:dyDescent="0.25">
      <c r="A13" s="35"/>
      <c r="B13" s="328" t="str">
        <f>'Projection Worksheet Year 1'!B13</f>
        <v>Product/ Service 9</v>
      </c>
      <c r="C13" s="67"/>
      <c r="D13" s="336"/>
      <c r="E13" s="336"/>
      <c r="F13" s="336"/>
      <c r="G13" s="336"/>
      <c r="H13" s="336"/>
      <c r="I13" s="336"/>
      <c r="J13" s="336"/>
      <c r="K13" s="336"/>
      <c r="L13" s="336"/>
      <c r="M13" s="336"/>
      <c r="N13" s="336"/>
      <c r="O13" s="336"/>
      <c r="P13" s="334" t="str">
        <f t="shared" si="0"/>
        <v/>
      </c>
      <c r="Q13" s="37"/>
      <c r="R13" s="37"/>
      <c r="AM13" s="13"/>
    </row>
    <row r="14" spans="1:39" x14ac:dyDescent="0.25">
      <c r="A14" s="35"/>
      <c r="B14" s="328" t="str">
        <f>'Projection Worksheet Year 1'!B14</f>
        <v>Product/ Service 10</v>
      </c>
      <c r="C14" s="67"/>
      <c r="D14" s="336"/>
      <c r="E14" s="336"/>
      <c r="F14" s="336"/>
      <c r="G14" s="336"/>
      <c r="H14" s="336"/>
      <c r="I14" s="336"/>
      <c r="J14" s="336"/>
      <c r="K14" s="336"/>
      <c r="L14" s="336"/>
      <c r="M14" s="336"/>
      <c r="N14" s="336"/>
      <c r="O14" s="336"/>
      <c r="P14" s="334" t="str">
        <f t="shared" si="0"/>
        <v/>
      </c>
      <c r="Q14" s="37"/>
      <c r="R14" s="37"/>
      <c r="AM14" s="13"/>
    </row>
    <row r="15" spans="1:39" x14ac:dyDescent="0.25">
      <c r="A15" s="35"/>
      <c r="B15" s="328" t="str">
        <f>'Projection Worksheet Year 1'!B15</f>
        <v>Product/ Service 11</v>
      </c>
      <c r="C15" s="67"/>
      <c r="D15" s="336"/>
      <c r="E15" s="336"/>
      <c r="F15" s="336"/>
      <c r="G15" s="336"/>
      <c r="H15" s="336"/>
      <c r="I15" s="336"/>
      <c r="J15" s="336"/>
      <c r="K15" s="336"/>
      <c r="L15" s="336"/>
      <c r="M15" s="336"/>
      <c r="N15" s="336"/>
      <c r="O15" s="336"/>
      <c r="P15" s="334" t="str">
        <f t="shared" si="0"/>
        <v/>
      </c>
      <c r="Q15" s="37"/>
      <c r="R15" s="37"/>
      <c r="AM15" s="13"/>
    </row>
    <row r="16" spans="1:39" ht="13.8" thickBot="1" x14ac:dyDescent="0.3">
      <c r="A16" s="35"/>
      <c r="B16" s="328" t="str">
        <f>'Projection Worksheet Year 1'!B16</f>
        <v>Product/ Service 12</v>
      </c>
      <c r="C16" s="67"/>
      <c r="D16" s="336"/>
      <c r="E16" s="336"/>
      <c r="F16" s="336"/>
      <c r="G16" s="336"/>
      <c r="H16" s="336"/>
      <c r="I16" s="336"/>
      <c r="J16" s="336"/>
      <c r="K16" s="336"/>
      <c r="L16" s="336"/>
      <c r="M16" s="336"/>
      <c r="N16" s="336"/>
      <c r="O16" s="336"/>
      <c r="P16" s="334" t="str">
        <f t="shared" si="0"/>
        <v/>
      </c>
      <c r="Q16" s="37"/>
      <c r="R16" s="37"/>
      <c r="AM16" s="13"/>
    </row>
    <row r="17" spans="1:39" x14ac:dyDescent="0.25">
      <c r="A17" s="35"/>
      <c r="B17" s="68" t="s">
        <v>5</v>
      </c>
      <c r="C17" s="70" t="s">
        <v>6</v>
      </c>
      <c r="D17" s="71"/>
      <c r="E17" s="71"/>
      <c r="F17" s="71"/>
      <c r="G17" s="71"/>
      <c r="H17" s="71"/>
      <c r="I17" s="71"/>
      <c r="J17" s="71"/>
      <c r="K17" s="71"/>
      <c r="L17" s="71"/>
      <c r="M17" s="71"/>
      <c r="N17" s="71"/>
      <c r="O17" s="71"/>
      <c r="P17" s="72"/>
      <c r="Q17" s="400" t="s">
        <v>30</v>
      </c>
      <c r="R17" s="37"/>
      <c r="AM17" s="13"/>
    </row>
    <row r="18" spans="1:39" x14ac:dyDescent="0.25">
      <c r="A18" s="35"/>
      <c r="B18" s="73" t="s">
        <v>43</v>
      </c>
      <c r="C18" s="75"/>
      <c r="D18" s="76"/>
      <c r="E18" s="76"/>
      <c r="F18" s="76"/>
      <c r="G18" s="76"/>
      <c r="H18" s="76"/>
      <c r="I18" s="76"/>
      <c r="J18" s="76"/>
      <c r="K18" s="76"/>
      <c r="L18" s="76"/>
      <c r="M18" s="76"/>
      <c r="N18" s="76"/>
      <c r="O18" s="76"/>
      <c r="P18" s="77"/>
      <c r="Q18" s="400"/>
      <c r="AM18" s="13"/>
    </row>
    <row r="19" spans="1:39" x14ac:dyDescent="0.25">
      <c r="A19" s="35"/>
      <c r="B19" s="78" t="str">
        <f t="shared" ref="B19:B28" si="1">+B5</f>
        <v>Product/ Service 1</v>
      </c>
      <c r="C19" s="171"/>
      <c r="D19" s="172">
        <f t="shared" ref="D19:O19" si="2">+$C$19*D5</f>
        <v>0</v>
      </c>
      <c r="E19" s="173">
        <f t="shared" si="2"/>
        <v>0</v>
      </c>
      <c r="F19" s="173">
        <f t="shared" si="2"/>
        <v>0</v>
      </c>
      <c r="G19" s="173">
        <f t="shared" si="2"/>
        <v>0</v>
      </c>
      <c r="H19" s="173">
        <f t="shared" si="2"/>
        <v>0</v>
      </c>
      <c r="I19" s="173">
        <f t="shared" si="2"/>
        <v>0</v>
      </c>
      <c r="J19" s="173">
        <f t="shared" si="2"/>
        <v>0</v>
      </c>
      <c r="K19" s="173">
        <f t="shared" si="2"/>
        <v>0</v>
      </c>
      <c r="L19" s="173">
        <f t="shared" si="2"/>
        <v>0</v>
      </c>
      <c r="M19" s="173">
        <f t="shared" si="2"/>
        <v>0</v>
      </c>
      <c r="N19" s="173">
        <f t="shared" si="2"/>
        <v>0</v>
      </c>
      <c r="O19" s="173">
        <f t="shared" si="2"/>
        <v>0</v>
      </c>
      <c r="P19" s="174" t="str">
        <f>IF(SUM(D19:O19)=0,"",SUM(D19:O19))</f>
        <v/>
      </c>
      <c r="Q19" s="186" t="str">
        <f>IF(P19="","",P19/$P$31)</f>
        <v/>
      </c>
      <c r="R19" s="37"/>
      <c r="AM19" s="13"/>
    </row>
    <row r="20" spans="1:39" s="3" customFormat="1" x14ac:dyDescent="0.25">
      <c r="A20" s="58"/>
      <c r="B20" s="30" t="str">
        <f t="shared" si="1"/>
        <v>Product/ Service 2</v>
      </c>
      <c r="C20" s="176"/>
      <c r="D20" s="177">
        <f t="shared" ref="D20:O20" si="3">+$C$20*D6</f>
        <v>0</v>
      </c>
      <c r="E20" s="178">
        <f t="shared" si="3"/>
        <v>0</v>
      </c>
      <c r="F20" s="178">
        <f t="shared" si="3"/>
        <v>0</v>
      </c>
      <c r="G20" s="178">
        <f t="shared" si="3"/>
        <v>0</v>
      </c>
      <c r="H20" s="178">
        <f t="shared" si="3"/>
        <v>0</v>
      </c>
      <c r="I20" s="178">
        <f t="shared" si="3"/>
        <v>0</v>
      </c>
      <c r="J20" s="178">
        <f t="shared" si="3"/>
        <v>0</v>
      </c>
      <c r="K20" s="178">
        <f t="shared" si="3"/>
        <v>0</v>
      </c>
      <c r="L20" s="178">
        <f t="shared" si="3"/>
        <v>0</v>
      </c>
      <c r="M20" s="178">
        <f t="shared" si="3"/>
        <v>0</v>
      </c>
      <c r="N20" s="178">
        <f t="shared" si="3"/>
        <v>0</v>
      </c>
      <c r="O20" s="178">
        <f t="shared" si="3"/>
        <v>0</v>
      </c>
      <c r="P20" s="174" t="str">
        <f t="shared" ref="P20:P30" si="4">IF(SUM(D20:O20)=0,"",SUM(D20:O20))</f>
        <v/>
      </c>
      <c r="Q20" s="186" t="str">
        <f t="shared" ref="Q20:Q30" si="5">IF(P20="","",P20/$P$31)</f>
        <v/>
      </c>
      <c r="R20" s="37"/>
      <c r="S20" s="12"/>
      <c r="T20" s="12"/>
      <c r="U20" s="12"/>
      <c r="V20" s="12"/>
      <c r="W20" s="12"/>
      <c r="X20" s="12"/>
      <c r="Y20" s="12"/>
      <c r="Z20" s="12"/>
      <c r="AA20" s="12"/>
      <c r="AB20" s="12"/>
      <c r="AC20" s="12"/>
      <c r="AD20" s="12"/>
      <c r="AE20" s="12"/>
      <c r="AF20" s="12"/>
      <c r="AG20" s="12"/>
      <c r="AH20" s="12"/>
      <c r="AI20" s="12"/>
      <c r="AJ20" s="12"/>
      <c r="AK20" s="12"/>
      <c r="AL20" s="12"/>
    </row>
    <row r="21" spans="1:39" x14ac:dyDescent="0.25">
      <c r="A21" s="35"/>
      <c r="B21" s="30" t="str">
        <f t="shared" si="1"/>
        <v>Product/ Service 3</v>
      </c>
      <c r="C21" s="176"/>
      <c r="D21" s="177">
        <f t="shared" ref="D21:O21" si="6">+$C$21*D7</f>
        <v>0</v>
      </c>
      <c r="E21" s="178">
        <f t="shared" si="6"/>
        <v>0</v>
      </c>
      <c r="F21" s="178">
        <f t="shared" si="6"/>
        <v>0</v>
      </c>
      <c r="G21" s="178">
        <f t="shared" si="6"/>
        <v>0</v>
      </c>
      <c r="H21" s="178">
        <f t="shared" si="6"/>
        <v>0</v>
      </c>
      <c r="I21" s="178">
        <f t="shared" si="6"/>
        <v>0</v>
      </c>
      <c r="J21" s="178">
        <f t="shared" si="6"/>
        <v>0</v>
      </c>
      <c r="K21" s="178">
        <f t="shared" si="6"/>
        <v>0</v>
      </c>
      <c r="L21" s="178">
        <f t="shared" si="6"/>
        <v>0</v>
      </c>
      <c r="M21" s="178">
        <f t="shared" si="6"/>
        <v>0</v>
      </c>
      <c r="N21" s="178">
        <f t="shared" si="6"/>
        <v>0</v>
      </c>
      <c r="O21" s="178">
        <f t="shared" si="6"/>
        <v>0</v>
      </c>
      <c r="P21" s="174" t="str">
        <f t="shared" si="4"/>
        <v/>
      </c>
      <c r="Q21" s="186" t="str">
        <f t="shared" si="5"/>
        <v/>
      </c>
      <c r="R21" s="37"/>
      <c r="AM21" s="13"/>
    </row>
    <row r="22" spans="1:39" x14ac:dyDescent="0.25">
      <c r="A22" s="35"/>
      <c r="B22" s="30" t="str">
        <f t="shared" si="1"/>
        <v>Product/ Service 4</v>
      </c>
      <c r="C22" s="176"/>
      <c r="D22" s="177">
        <f t="shared" ref="D22:O22" si="7">+$C$22*D8</f>
        <v>0</v>
      </c>
      <c r="E22" s="178">
        <f t="shared" si="7"/>
        <v>0</v>
      </c>
      <c r="F22" s="178">
        <f t="shared" si="7"/>
        <v>0</v>
      </c>
      <c r="G22" s="178">
        <f t="shared" si="7"/>
        <v>0</v>
      </c>
      <c r="H22" s="178">
        <f t="shared" si="7"/>
        <v>0</v>
      </c>
      <c r="I22" s="178">
        <f t="shared" si="7"/>
        <v>0</v>
      </c>
      <c r="J22" s="178">
        <f t="shared" si="7"/>
        <v>0</v>
      </c>
      <c r="K22" s="178">
        <f t="shared" si="7"/>
        <v>0</v>
      </c>
      <c r="L22" s="178">
        <f t="shared" si="7"/>
        <v>0</v>
      </c>
      <c r="M22" s="178">
        <f t="shared" si="7"/>
        <v>0</v>
      </c>
      <c r="N22" s="178">
        <f t="shared" si="7"/>
        <v>0</v>
      </c>
      <c r="O22" s="178">
        <f t="shared" si="7"/>
        <v>0</v>
      </c>
      <c r="P22" s="174" t="str">
        <f t="shared" si="4"/>
        <v/>
      </c>
      <c r="Q22" s="186" t="str">
        <f t="shared" si="5"/>
        <v/>
      </c>
      <c r="R22" s="37"/>
      <c r="AM22" s="13"/>
    </row>
    <row r="23" spans="1:39" x14ac:dyDescent="0.25">
      <c r="A23" s="35"/>
      <c r="B23" s="30" t="str">
        <f t="shared" si="1"/>
        <v>Product/ Service 5</v>
      </c>
      <c r="C23" s="176"/>
      <c r="D23" s="177">
        <f t="shared" ref="D23:O23" si="8">+$C$23*D9</f>
        <v>0</v>
      </c>
      <c r="E23" s="178">
        <f t="shared" si="8"/>
        <v>0</v>
      </c>
      <c r="F23" s="178">
        <f t="shared" si="8"/>
        <v>0</v>
      </c>
      <c r="G23" s="178">
        <f t="shared" si="8"/>
        <v>0</v>
      </c>
      <c r="H23" s="178">
        <f t="shared" si="8"/>
        <v>0</v>
      </c>
      <c r="I23" s="178">
        <f t="shared" si="8"/>
        <v>0</v>
      </c>
      <c r="J23" s="178">
        <f t="shared" si="8"/>
        <v>0</v>
      </c>
      <c r="K23" s="178">
        <f t="shared" si="8"/>
        <v>0</v>
      </c>
      <c r="L23" s="178">
        <f t="shared" si="8"/>
        <v>0</v>
      </c>
      <c r="M23" s="178">
        <f t="shared" si="8"/>
        <v>0</v>
      </c>
      <c r="N23" s="178">
        <f t="shared" si="8"/>
        <v>0</v>
      </c>
      <c r="O23" s="178">
        <f t="shared" si="8"/>
        <v>0</v>
      </c>
      <c r="P23" s="174" t="str">
        <f t="shared" si="4"/>
        <v/>
      </c>
      <c r="Q23" s="186" t="str">
        <f t="shared" si="5"/>
        <v/>
      </c>
      <c r="R23" s="37"/>
      <c r="AM23" s="13"/>
    </row>
    <row r="24" spans="1:39" x14ac:dyDescent="0.25">
      <c r="A24" s="35"/>
      <c r="B24" s="30" t="str">
        <f t="shared" si="1"/>
        <v>Product/ Service 6</v>
      </c>
      <c r="C24" s="143"/>
      <c r="D24" s="177">
        <f t="shared" ref="D24:O24" si="9">+$C$24*D10</f>
        <v>0</v>
      </c>
      <c r="E24" s="178">
        <f t="shared" si="9"/>
        <v>0</v>
      </c>
      <c r="F24" s="178">
        <f t="shared" si="9"/>
        <v>0</v>
      </c>
      <c r="G24" s="178">
        <f t="shared" si="9"/>
        <v>0</v>
      </c>
      <c r="H24" s="178">
        <f t="shared" si="9"/>
        <v>0</v>
      </c>
      <c r="I24" s="178">
        <f t="shared" si="9"/>
        <v>0</v>
      </c>
      <c r="J24" s="178">
        <f t="shared" si="9"/>
        <v>0</v>
      </c>
      <c r="K24" s="178">
        <f t="shared" si="9"/>
        <v>0</v>
      </c>
      <c r="L24" s="178">
        <f t="shared" si="9"/>
        <v>0</v>
      </c>
      <c r="M24" s="178">
        <f t="shared" si="9"/>
        <v>0</v>
      </c>
      <c r="N24" s="178">
        <f t="shared" si="9"/>
        <v>0</v>
      </c>
      <c r="O24" s="178">
        <f t="shared" si="9"/>
        <v>0</v>
      </c>
      <c r="P24" s="174" t="str">
        <f t="shared" si="4"/>
        <v/>
      </c>
      <c r="Q24" s="186" t="str">
        <f t="shared" si="5"/>
        <v/>
      </c>
      <c r="R24" s="13"/>
      <c r="AM24" s="13"/>
    </row>
    <row r="25" spans="1:39" x14ac:dyDescent="0.25">
      <c r="A25" s="35"/>
      <c r="B25" s="30" t="str">
        <f t="shared" si="1"/>
        <v>Product/ Service 7</v>
      </c>
      <c r="C25" s="176"/>
      <c r="D25" s="177">
        <f t="shared" ref="D25:O25" si="10">+$C$25*D11</f>
        <v>0</v>
      </c>
      <c r="E25" s="178">
        <f t="shared" si="10"/>
        <v>0</v>
      </c>
      <c r="F25" s="178">
        <f t="shared" si="10"/>
        <v>0</v>
      </c>
      <c r="G25" s="178">
        <f t="shared" si="10"/>
        <v>0</v>
      </c>
      <c r="H25" s="178">
        <f t="shared" si="10"/>
        <v>0</v>
      </c>
      <c r="I25" s="178">
        <f t="shared" si="10"/>
        <v>0</v>
      </c>
      <c r="J25" s="178">
        <f t="shared" si="10"/>
        <v>0</v>
      </c>
      <c r="K25" s="178">
        <f t="shared" si="10"/>
        <v>0</v>
      </c>
      <c r="L25" s="178">
        <f t="shared" si="10"/>
        <v>0</v>
      </c>
      <c r="M25" s="178">
        <f t="shared" si="10"/>
        <v>0</v>
      </c>
      <c r="N25" s="178">
        <f t="shared" si="10"/>
        <v>0</v>
      </c>
      <c r="O25" s="178">
        <f t="shared" si="10"/>
        <v>0</v>
      </c>
      <c r="P25" s="174" t="str">
        <f t="shared" si="4"/>
        <v/>
      </c>
      <c r="Q25" s="186" t="str">
        <f t="shared" si="5"/>
        <v/>
      </c>
      <c r="R25" s="37"/>
      <c r="AM25" s="13"/>
    </row>
    <row r="26" spans="1:39" x14ac:dyDescent="0.25">
      <c r="A26" s="35"/>
      <c r="B26" s="30" t="str">
        <f t="shared" si="1"/>
        <v>Product/ Service 8</v>
      </c>
      <c r="C26" s="176"/>
      <c r="D26" s="177">
        <f t="shared" ref="D26:O26" si="11">+$C$26*D12</f>
        <v>0</v>
      </c>
      <c r="E26" s="178">
        <f t="shared" si="11"/>
        <v>0</v>
      </c>
      <c r="F26" s="178">
        <f t="shared" si="11"/>
        <v>0</v>
      </c>
      <c r="G26" s="178">
        <f t="shared" si="11"/>
        <v>0</v>
      </c>
      <c r="H26" s="178">
        <f t="shared" si="11"/>
        <v>0</v>
      </c>
      <c r="I26" s="178">
        <f t="shared" si="11"/>
        <v>0</v>
      </c>
      <c r="J26" s="178">
        <f t="shared" si="11"/>
        <v>0</v>
      </c>
      <c r="K26" s="178">
        <f t="shared" si="11"/>
        <v>0</v>
      </c>
      <c r="L26" s="178">
        <f t="shared" si="11"/>
        <v>0</v>
      </c>
      <c r="M26" s="178">
        <f t="shared" si="11"/>
        <v>0</v>
      </c>
      <c r="N26" s="178">
        <f t="shared" si="11"/>
        <v>0</v>
      </c>
      <c r="O26" s="178">
        <f t="shared" si="11"/>
        <v>0</v>
      </c>
      <c r="P26" s="174" t="str">
        <f t="shared" si="4"/>
        <v/>
      </c>
      <c r="Q26" s="186" t="str">
        <f t="shared" si="5"/>
        <v/>
      </c>
      <c r="R26" s="37"/>
      <c r="AM26" s="13"/>
    </row>
    <row r="27" spans="1:39" x14ac:dyDescent="0.25">
      <c r="A27" s="35"/>
      <c r="B27" s="30" t="str">
        <f t="shared" si="1"/>
        <v>Product/ Service 9</v>
      </c>
      <c r="C27" s="176"/>
      <c r="D27" s="177">
        <f t="shared" ref="D27:O27" si="12">+$C$27*D13</f>
        <v>0</v>
      </c>
      <c r="E27" s="178">
        <f t="shared" si="12"/>
        <v>0</v>
      </c>
      <c r="F27" s="178">
        <f t="shared" si="12"/>
        <v>0</v>
      </c>
      <c r="G27" s="178">
        <f t="shared" si="12"/>
        <v>0</v>
      </c>
      <c r="H27" s="178">
        <f t="shared" si="12"/>
        <v>0</v>
      </c>
      <c r="I27" s="178">
        <f t="shared" si="12"/>
        <v>0</v>
      </c>
      <c r="J27" s="178">
        <f t="shared" si="12"/>
        <v>0</v>
      </c>
      <c r="K27" s="178">
        <f t="shared" si="12"/>
        <v>0</v>
      </c>
      <c r="L27" s="178">
        <f t="shared" si="12"/>
        <v>0</v>
      </c>
      <c r="M27" s="178">
        <f t="shared" si="12"/>
        <v>0</v>
      </c>
      <c r="N27" s="178">
        <f t="shared" si="12"/>
        <v>0</v>
      </c>
      <c r="O27" s="178">
        <f t="shared" si="12"/>
        <v>0</v>
      </c>
      <c r="P27" s="174" t="str">
        <f t="shared" si="4"/>
        <v/>
      </c>
      <c r="Q27" s="186" t="str">
        <f t="shared" si="5"/>
        <v/>
      </c>
      <c r="R27" s="37"/>
      <c r="AM27" s="13"/>
    </row>
    <row r="28" spans="1:39" x14ac:dyDescent="0.25">
      <c r="A28" s="35"/>
      <c r="B28" s="30" t="str">
        <f t="shared" si="1"/>
        <v>Product/ Service 10</v>
      </c>
      <c r="C28" s="176"/>
      <c r="D28" s="177">
        <f t="shared" ref="D28:O28" si="13">+$C$28*D14</f>
        <v>0</v>
      </c>
      <c r="E28" s="178">
        <f t="shared" si="13"/>
        <v>0</v>
      </c>
      <c r="F28" s="178">
        <f t="shared" si="13"/>
        <v>0</v>
      </c>
      <c r="G28" s="178">
        <f t="shared" si="13"/>
        <v>0</v>
      </c>
      <c r="H28" s="178">
        <f t="shared" si="13"/>
        <v>0</v>
      </c>
      <c r="I28" s="178">
        <f t="shared" si="13"/>
        <v>0</v>
      </c>
      <c r="J28" s="178">
        <f t="shared" si="13"/>
        <v>0</v>
      </c>
      <c r="K28" s="178">
        <f t="shared" si="13"/>
        <v>0</v>
      </c>
      <c r="L28" s="178">
        <f t="shared" si="13"/>
        <v>0</v>
      </c>
      <c r="M28" s="178">
        <f t="shared" si="13"/>
        <v>0</v>
      </c>
      <c r="N28" s="178">
        <f t="shared" si="13"/>
        <v>0</v>
      </c>
      <c r="O28" s="178">
        <f t="shared" si="13"/>
        <v>0</v>
      </c>
      <c r="P28" s="174" t="str">
        <f t="shared" si="4"/>
        <v/>
      </c>
      <c r="Q28" s="186" t="str">
        <f t="shared" si="5"/>
        <v/>
      </c>
      <c r="R28" s="37"/>
      <c r="AM28" s="13"/>
    </row>
    <row r="29" spans="1:39" x14ac:dyDescent="0.25">
      <c r="A29" s="35"/>
      <c r="B29" s="30" t="str">
        <f>B15</f>
        <v>Product/ Service 11</v>
      </c>
      <c r="C29" s="350"/>
      <c r="D29" s="177">
        <f>+$C$29*D15</f>
        <v>0</v>
      </c>
      <c r="E29" s="177">
        <f t="shared" ref="E29:O29" si="14">+$C$29*E15</f>
        <v>0</v>
      </c>
      <c r="F29" s="177">
        <f t="shared" si="14"/>
        <v>0</v>
      </c>
      <c r="G29" s="177">
        <f t="shared" si="14"/>
        <v>0</v>
      </c>
      <c r="H29" s="177">
        <f t="shared" si="14"/>
        <v>0</v>
      </c>
      <c r="I29" s="177">
        <f t="shared" si="14"/>
        <v>0</v>
      </c>
      <c r="J29" s="177">
        <f t="shared" si="14"/>
        <v>0</v>
      </c>
      <c r="K29" s="177">
        <f t="shared" si="14"/>
        <v>0</v>
      </c>
      <c r="L29" s="177">
        <f t="shared" si="14"/>
        <v>0</v>
      </c>
      <c r="M29" s="177">
        <f t="shared" si="14"/>
        <v>0</v>
      </c>
      <c r="N29" s="177">
        <f t="shared" si="14"/>
        <v>0</v>
      </c>
      <c r="O29" s="177">
        <f t="shared" si="14"/>
        <v>0</v>
      </c>
      <c r="P29" s="174" t="str">
        <f t="shared" si="4"/>
        <v/>
      </c>
      <c r="Q29" s="186" t="str">
        <f t="shared" si="5"/>
        <v/>
      </c>
      <c r="R29" s="37"/>
      <c r="AM29" s="13"/>
    </row>
    <row r="30" spans="1:39" x14ac:dyDescent="0.25">
      <c r="A30" s="35"/>
      <c r="B30" s="30" t="str">
        <f>B16</f>
        <v>Product/ Service 12</v>
      </c>
      <c r="C30" s="350"/>
      <c r="D30" s="177">
        <f>+$C$30*D16</f>
        <v>0</v>
      </c>
      <c r="E30" s="177">
        <f t="shared" ref="E30:O30" si="15">+$C$30*E16</f>
        <v>0</v>
      </c>
      <c r="F30" s="177">
        <f t="shared" si="15"/>
        <v>0</v>
      </c>
      <c r="G30" s="177">
        <f t="shared" si="15"/>
        <v>0</v>
      </c>
      <c r="H30" s="177">
        <f t="shared" si="15"/>
        <v>0</v>
      </c>
      <c r="I30" s="177">
        <f t="shared" si="15"/>
        <v>0</v>
      </c>
      <c r="J30" s="177">
        <f t="shared" si="15"/>
        <v>0</v>
      </c>
      <c r="K30" s="177">
        <f t="shared" si="15"/>
        <v>0</v>
      </c>
      <c r="L30" s="177">
        <f t="shared" si="15"/>
        <v>0</v>
      </c>
      <c r="M30" s="177">
        <f t="shared" si="15"/>
        <v>0</v>
      </c>
      <c r="N30" s="177">
        <f t="shared" si="15"/>
        <v>0</v>
      </c>
      <c r="O30" s="177">
        <f t="shared" si="15"/>
        <v>0</v>
      </c>
      <c r="P30" s="174" t="str">
        <f t="shared" si="4"/>
        <v/>
      </c>
      <c r="Q30" s="351" t="str">
        <f t="shared" si="5"/>
        <v/>
      </c>
      <c r="R30" s="37"/>
      <c r="AM30" s="13"/>
    </row>
    <row r="31" spans="1:39" x14ac:dyDescent="0.25">
      <c r="A31" s="35"/>
      <c r="B31" s="79" t="s">
        <v>7</v>
      </c>
      <c r="C31" s="149"/>
      <c r="D31" s="148">
        <f>SUM(D19:D30)</f>
        <v>0</v>
      </c>
      <c r="E31" s="148">
        <f t="shared" ref="E31:O31" si="16">SUM(E19:E30)</f>
        <v>0</v>
      </c>
      <c r="F31" s="148">
        <f t="shared" si="16"/>
        <v>0</v>
      </c>
      <c r="G31" s="148">
        <f t="shared" si="16"/>
        <v>0</v>
      </c>
      <c r="H31" s="148">
        <f t="shared" si="16"/>
        <v>0</v>
      </c>
      <c r="I31" s="148">
        <f t="shared" si="16"/>
        <v>0</v>
      </c>
      <c r="J31" s="148">
        <f t="shared" si="16"/>
        <v>0</v>
      </c>
      <c r="K31" s="148">
        <f t="shared" si="16"/>
        <v>0</v>
      </c>
      <c r="L31" s="148">
        <f t="shared" si="16"/>
        <v>0</v>
      </c>
      <c r="M31" s="148">
        <f t="shared" si="16"/>
        <v>0</v>
      </c>
      <c r="N31" s="148">
        <f t="shared" si="16"/>
        <v>0</v>
      </c>
      <c r="O31" s="148">
        <f t="shared" si="16"/>
        <v>0</v>
      </c>
      <c r="P31" s="150">
        <f>SUM(D31:O31)</f>
        <v>0</v>
      </c>
      <c r="Q31" s="186" t="str">
        <f>IF(P31=0,"",P31/$P$31)</f>
        <v/>
      </c>
      <c r="R31" s="37"/>
      <c r="AM31" s="13"/>
    </row>
    <row r="32" spans="1:39" x14ac:dyDescent="0.25">
      <c r="A32" s="35"/>
      <c r="B32" s="73" t="s">
        <v>42</v>
      </c>
      <c r="C32" s="152"/>
      <c r="D32" s="153"/>
      <c r="E32" s="153"/>
      <c r="F32" s="153"/>
      <c r="G32" s="153"/>
      <c r="H32" s="153"/>
      <c r="I32" s="153"/>
      <c r="J32" s="153"/>
      <c r="K32" s="153"/>
      <c r="L32" s="153"/>
      <c r="M32" s="153"/>
      <c r="N32" s="153"/>
      <c r="O32" s="153"/>
      <c r="P32" s="154"/>
      <c r="Q32" s="83"/>
      <c r="R32" s="37"/>
      <c r="AM32" s="13"/>
    </row>
    <row r="33" spans="1:39" x14ac:dyDescent="0.25">
      <c r="A33" s="35"/>
      <c r="B33" s="30" t="s">
        <v>17</v>
      </c>
      <c r="C33" s="141"/>
      <c r="D33" s="146"/>
      <c r="E33" s="146"/>
      <c r="F33" s="146"/>
      <c r="G33" s="146"/>
      <c r="H33" s="146"/>
      <c r="I33" s="146"/>
      <c r="J33" s="146"/>
      <c r="K33" s="146"/>
      <c r="L33" s="146"/>
      <c r="M33" s="146"/>
      <c r="N33" s="146"/>
      <c r="O33" s="146"/>
      <c r="P33" s="145">
        <f>SUM(D33:O33)</f>
        <v>0</v>
      </c>
      <c r="Q33" s="83"/>
      <c r="R33" s="37"/>
    </row>
    <row r="34" spans="1:39" x14ac:dyDescent="0.25">
      <c r="A34" s="35"/>
      <c r="B34" s="30" t="str">
        <f>'Start Up Costs'!$F$4</f>
        <v>Loan 1</v>
      </c>
      <c r="C34" s="141"/>
      <c r="D34" s="146"/>
      <c r="E34" s="146"/>
      <c r="F34" s="146"/>
      <c r="G34" s="146"/>
      <c r="H34" s="146"/>
      <c r="I34" s="146"/>
      <c r="J34" s="146"/>
      <c r="K34" s="146"/>
      <c r="L34" s="146"/>
      <c r="M34" s="146"/>
      <c r="N34" s="146"/>
      <c r="O34" s="146"/>
      <c r="P34" s="145">
        <f t="shared" ref="P34:P40" si="17">SUM(D34:O34)</f>
        <v>0</v>
      </c>
      <c r="Q34" s="83"/>
      <c r="R34" s="37"/>
    </row>
    <row r="35" spans="1:39" x14ac:dyDescent="0.25">
      <c r="A35" s="35"/>
      <c r="B35" s="30" t="str">
        <f>'Start Up Costs'!$G$4</f>
        <v>Loan 2</v>
      </c>
      <c r="C35" s="141"/>
      <c r="D35" s="146"/>
      <c r="E35" s="146"/>
      <c r="F35" s="146"/>
      <c r="G35" s="146"/>
      <c r="H35" s="146"/>
      <c r="I35" s="146"/>
      <c r="J35" s="146"/>
      <c r="K35" s="146"/>
      <c r="L35" s="146"/>
      <c r="M35" s="146"/>
      <c r="N35" s="146"/>
      <c r="O35" s="146"/>
      <c r="P35" s="145">
        <f>SUM(D35:O35)</f>
        <v>0</v>
      </c>
      <c r="Q35" s="83"/>
      <c r="R35" s="37"/>
    </row>
    <row r="36" spans="1:39" x14ac:dyDescent="0.25">
      <c r="A36" s="35"/>
      <c r="B36" s="353" t="s">
        <v>252</v>
      </c>
      <c r="C36" s="141"/>
      <c r="D36" s="146"/>
      <c r="E36" s="146"/>
      <c r="F36" s="146"/>
      <c r="G36" s="146"/>
      <c r="H36" s="146"/>
      <c r="I36" s="146"/>
      <c r="J36" s="146"/>
      <c r="K36" s="146"/>
      <c r="L36" s="146"/>
      <c r="M36" s="146"/>
      <c r="N36" s="146"/>
      <c r="O36" s="146"/>
      <c r="P36" s="145">
        <f t="shared" si="17"/>
        <v>0</v>
      </c>
      <c r="Q36" s="83"/>
      <c r="R36" s="37"/>
    </row>
    <row r="37" spans="1:39" x14ac:dyDescent="0.25">
      <c r="A37" s="35"/>
      <c r="B37" s="354" t="str">
        <f>'Start Up Costs'!I4</f>
        <v>Grant 1</v>
      </c>
      <c r="C37" s="141"/>
      <c r="D37" s="146"/>
      <c r="E37" s="146"/>
      <c r="F37" s="146"/>
      <c r="G37" s="146"/>
      <c r="H37" s="146"/>
      <c r="I37" s="146"/>
      <c r="J37" s="146"/>
      <c r="K37" s="146"/>
      <c r="L37" s="146"/>
      <c r="M37" s="146"/>
      <c r="N37" s="146"/>
      <c r="O37" s="146"/>
      <c r="P37" s="145">
        <f t="shared" si="17"/>
        <v>0</v>
      </c>
      <c r="Q37" s="83"/>
      <c r="R37" s="37"/>
    </row>
    <row r="38" spans="1:39" x14ac:dyDescent="0.25">
      <c r="A38" s="35"/>
      <c r="B38" s="349" t="str">
        <f>'Start Up Costs'!J4</f>
        <v>Grant 2</v>
      </c>
      <c r="C38" s="141"/>
      <c r="D38" s="146"/>
      <c r="E38" s="146"/>
      <c r="F38" s="146"/>
      <c r="G38" s="146"/>
      <c r="H38" s="146"/>
      <c r="I38" s="146"/>
      <c r="J38" s="146"/>
      <c r="K38" s="146"/>
      <c r="L38" s="146"/>
      <c r="M38" s="146"/>
      <c r="N38" s="146"/>
      <c r="O38" s="146"/>
      <c r="P38" s="145">
        <f t="shared" si="17"/>
        <v>0</v>
      </c>
      <c r="Q38" s="83"/>
      <c r="R38" s="37"/>
    </row>
    <row r="39" spans="1:39" x14ac:dyDescent="0.25">
      <c r="A39" s="35"/>
      <c r="B39" s="355" t="s">
        <v>253</v>
      </c>
      <c r="C39" s="141"/>
      <c r="D39" s="146"/>
      <c r="E39" s="146"/>
      <c r="F39" s="146"/>
      <c r="G39" s="146"/>
      <c r="H39" s="146"/>
      <c r="I39" s="146"/>
      <c r="J39" s="146"/>
      <c r="K39" s="146"/>
      <c r="L39" s="146"/>
      <c r="M39" s="146"/>
      <c r="N39" s="146"/>
      <c r="O39" s="146"/>
      <c r="P39" s="145">
        <f t="shared" si="17"/>
        <v>0</v>
      </c>
      <c r="Q39" s="83"/>
      <c r="R39" s="37"/>
    </row>
    <row r="40" spans="1:39" x14ac:dyDescent="0.25">
      <c r="A40" s="35"/>
      <c r="B40" s="79" t="s">
        <v>8</v>
      </c>
      <c r="C40" s="156"/>
      <c r="D40" s="148">
        <f>SUM(D33:D39)</f>
        <v>0</v>
      </c>
      <c r="E40" s="148">
        <f>SUM(E33:E39)</f>
        <v>0</v>
      </c>
      <c r="F40" s="148">
        <f t="shared" ref="F40:O40" si="18">SUM(F33:F39)</f>
        <v>0</v>
      </c>
      <c r="G40" s="148">
        <f t="shared" si="18"/>
        <v>0</v>
      </c>
      <c r="H40" s="148">
        <f t="shared" si="18"/>
        <v>0</v>
      </c>
      <c r="I40" s="148">
        <f t="shared" si="18"/>
        <v>0</v>
      </c>
      <c r="J40" s="148">
        <f t="shared" si="18"/>
        <v>0</v>
      </c>
      <c r="K40" s="148">
        <f t="shared" si="18"/>
        <v>0</v>
      </c>
      <c r="L40" s="148">
        <f t="shared" si="18"/>
        <v>0</v>
      </c>
      <c r="M40" s="148">
        <f>SUM(M33:M39)</f>
        <v>0</v>
      </c>
      <c r="N40" s="148">
        <f t="shared" si="18"/>
        <v>0</v>
      </c>
      <c r="O40" s="148">
        <f t="shared" si="18"/>
        <v>0</v>
      </c>
      <c r="P40" s="150">
        <f t="shared" si="17"/>
        <v>0</v>
      </c>
      <c r="Q40" s="83"/>
      <c r="R40" s="37"/>
    </row>
    <row r="41" spans="1:39" ht="13.8" thickBot="1" x14ac:dyDescent="0.3">
      <c r="A41" s="35"/>
      <c r="B41" s="82" t="s">
        <v>53</v>
      </c>
      <c r="C41" s="157"/>
      <c r="D41" s="163">
        <f t="shared" ref="D41:P41" si="19">+D31+D40</f>
        <v>0</v>
      </c>
      <c r="E41" s="163">
        <f t="shared" si="19"/>
        <v>0</v>
      </c>
      <c r="F41" s="163">
        <f t="shared" si="19"/>
        <v>0</v>
      </c>
      <c r="G41" s="163">
        <f t="shared" si="19"/>
        <v>0</v>
      </c>
      <c r="H41" s="163">
        <f t="shared" si="19"/>
        <v>0</v>
      </c>
      <c r="I41" s="163">
        <f t="shared" si="19"/>
        <v>0</v>
      </c>
      <c r="J41" s="163">
        <f t="shared" si="19"/>
        <v>0</v>
      </c>
      <c r="K41" s="163">
        <f t="shared" si="19"/>
        <v>0</v>
      </c>
      <c r="L41" s="163">
        <f t="shared" si="19"/>
        <v>0</v>
      </c>
      <c r="M41" s="163">
        <f t="shared" si="19"/>
        <v>0</v>
      </c>
      <c r="N41" s="163">
        <f t="shared" si="19"/>
        <v>0</v>
      </c>
      <c r="O41" s="163">
        <f t="shared" si="19"/>
        <v>0</v>
      </c>
      <c r="P41" s="164">
        <f t="shared" si="19"/>
        <v>0</v>
      </c>
      <c r="Q41" s="83"/>
      <c r="R41" s="37"/>
    </row>
    <row r="42" spans="1:39" s="3" customFormat="1" x14ac:dyDescent="0.25">
      <c r="A42" s="58"/>
      <c r="B42" s="59" t="s">
        <v>9</v>
      </c>
      <c r="C42" s="180"/>
      <c r="D42" s="181"/>
      <c r="E42" s="181"/>
      <c r="F42" s="181"/>
      <c r="G42" s="181"/>
      <c r="H42" s="181"/>
      <c r="I42" s="181"/>
      <c r="J42" s="181"/>
      <c r="K42" s="181"/>
      <c r="L42" s="181"/>
      <c r="M42" s="181"/>
      <c r="N42" s="181"/>
      <c r="O42" s="181"/>
      <c r="P42" s="182"/>
      <c r="Q42" s="401"/>
      <c r="R42" s="64"/>
      <c r="S42" s="12"/>
      <c r="T42" s="12"/>
      <c r="U42" s="12"/>
      <c r="V42" s="12"/>
      <c r="W42" s="12"/>
      <c r="X42" s="12"/>
      <c r="Y42" s="12"/>
      <c r="Z42" s="12"/>
      <c r="AA42" s="12"/>
      <c r="AB42" s="12"/>
      <c r="AC42" s="12"/>
      <c r="AD42" s="12"/>
      <c r="AE42" s="12"/>
      <c r="AF42" s="12"/>
      <c r="AG42" s="12"/>
      <c r="AH42" s="12"/>
      <c r="AI42" s="12"/>
      <c r="AJ42" s="12"/>
      <c r="AK42" s="12"/>
      <c r="AL42" s="12"/>
      <c r="AM42" s="12"/>
    </row>
    <row r="43" spans="1:39" x14ac:dyDescent="0.25">
      <c r="A43" s="35"/>
      <c r="B43" s="73" t="s">
        <v>93</v>
      </c>
      <c r="C43" s="152"/>
      <c r="D43" s="153"/>
      <c r="E43" s="153"/>
      <c r="F43" s="153"/>
      <c r="G43" s="153"/>
      <c r="H43" s="153"/>
      <c r="I43" s="153"/>
      <c r="J43" s="153"/>
      <c r="K43" s="153"/>
      <c r="L43" s="153"/>
      <c r="M43" s="153"/>
      <c r="N43" s="153"/>
      <c r="O43" s="153"/>
      <c r="P43" s="154"/>
      <c r="Q43" s="401"/>
      <c r="R43" s="35"/>
      <c r="S43" s="13"/>
      <c r="T43" s="13"/>
      <c r="U43" s="13"/>
      <c r="V43" s="13"/>
      <c r="W43" s="13"/>
      <c r="X43" s="13"/>
      <c r="Y43" s="13"/>
      <c r="Z43" s="13"/>
      <c r="AA43" s="13"/>
      <c r="AB43" s="13"/>
      <c r="AC43" s="13"/>
      <c r="AD43" s="13"/>
      <c r="AE43" s="13"/>
      <c r="AF43" s="13"/>
      <c r="AG43" s="13"/>
      <c r="AH43" s="13"/>
      <c r="AI43" s="13"/>
      <c r="AJ43" s="13"/>
      <c r="AK43" s="13"/>
      <c r="AL43" s="13"/>
      <c r="AM43" s="13"/>
    </row>
    <row r="44" spans="1:39" x14ac:dyDescent="0.25">
      <c r="A44" s="35"/>
      <c r="B44" s="84" t="str">
        <f>'Start Up Costs'!B6</f>
        <v>Inventory</v>
      </c>
      <c r="C44" s="141"/>
      <c r="D44" s="146"/>
      <c r="E44" s="146"/>
      <c r="F44" s="146"/>
      <c r="G44" s="146"/>
      <c r="H44" s="146"/>
      <c r="I44" s="146"/>
      <c r="J44" s="146"/>
      <c r="K44" s="146"/>
      <c r="L44" s="146"/>
      <c r="M44" s="146"/>
      <c r="N44" s="146"/>
      <c r="O44" s="146"/>
      <c r="P44" s="145">
        <f t="shared" ref="P44:P45" si="20">SUM(D44:O44)</f>
        <v>0</v>
      </c>
      <c r="Q44" s="89"/>
      <c r="R44" s="35"/>
      <c r="S44" s="13"/>
      <c r="T44" s="13"/>
      <c r="U44" s="13"/>
      <c r="V44" s="13"/>
      <c r="W44" s="13"/>
      <c r="X44" s="13"/>
      <c r="Y44" s="13"/>
      <c r="Z44" s="13"/>
      <c r="AA44" s="13"/>
      <c r="AB44" s="13"/>
      <c r="AC44" s="13"/>
      <c r="AD44" s="13"/>
      <c r="AE44" s="13"/>
      <c r="AF44" s="13"/>
      <c r="AG44" s="13"/>
      <c r="AH44" s="13"/>
      <c r="AI44" s="13"/>
      <c r="AJ44" s="13"/>
      <c r="AK44" s="13"/>
      <c r="AL44" s="13"/>
      <c r="AM44" s="13"/>
    </row>
    <row r="45" spans="1:39" x14ac:dyDescent="0.25">
      <c r="A45" s="35"/>
      <c r="B45" s="84" t="str">
        <f>'Start Up Costs'!B7</f>
        <v>Raw materials/ supplies</v>
      </c>
      <c r="C45" s="141"/>
      <c r="D45" s="146"/>
      <c r="E45" s="146"/>
      <c r="F45" s="146"/>
      <c r="G45" s="146"/>
      <c r="H45" s="146"/>
      <c r="I45" s="146"/>
      <c r="J45" s="146"/>
      <c r="K45" s="146"/>
      <c r="L45" s="146"/>
      <c r="M45" s="146"/>
      <c r="N45" s="146"/>
      <c r="O45" s="146"/>
      <c r="P45" s="145">
        <f t="shared" si="20"/>
        <v>0</v>
      </c>
      <c r="Q45" s="89"/>
      <c r="R45" s="35"/>
      <c r="S45" s="13"/>
      <c r="T45" s="13"/>
      <c r="U45" s="13"/>
      <c r="V45" s="13"/>
      <c r="W45" s="13"/>
      <c r="X45" s="13"/>
      <c r="Y45" s="13"/>
      <c r="Z45" s="13"/>
      <c r="AA45" s="13"/>
      <c r="AB45" s="13"/>
      <c r="AC45" s="13"/>
      <c r="AD45" s="13"/>
      <c r="AE45" s="13"/>
      <c r="AF45" s="13"/>
      <c r="AG45" s="13"/>
      <c r="AH45" s="13"/>
      <c r="AI45" s="13"/>
      <c r="AJ45" s="13"/>
      <c r="AK45" s="13"/>
      <c r="AL45" s="13"/>
      <c r="AM45" s="13"/>
    </row>
    <row r="46" spans="1:39" x14ac:dyDescent="0.25">
      <c r="A46" s="35"/>
      <c r="B46" s="79" t="s">
        <v>122</v>
      </c>
      <c r="C46" s="149"/>
      <c r="D46" s="148">
        <f>SUM(D44:D45)</f>
        <v>0</v>
      </c>
      <c r="E46" s="148">
        <f t="shared" ref="E46:O46" si="21">SUM(E44:E45)</f>
        <v>0</v>
      </c>
      <c r="F46" s="148">
        <f t="shared" si="21"/>
        <v>0</v>
      </c>
      <c r="G46" s="148">
        <f t="shared" si="21"/>
        <v>0</v>
      </c>
      <c r="H46" s="148">
        <f t="shared" si="21"/>
        <v>0</v>
      </c>
      <c r="I46" s="148">
        <f t="shared" si="21"/>
        <v>0</v>
      </c>
      <c r="J46" s="148">
        <f t="shared" si="21"/>
        <v>0</v>
      </c>
      <c r="K46" s="148">
        <f t="shared" si="21"/>
        <v>0</v>
      </c>
      <c r="L46" s="148">
        <f t="shared" si="21"/>
        <v>0</v>
      </c>
      <c r="M46" s="148">
        <f t="shared" si="21"/>
        <v>0</v>
      </c>
      <c r="N46" s="148">
        <f t="shared" si="21"/>
        <v>0</v>
      </c>
      <c r="O46" s="148">
        <f t="shared" si="21"/>
        <v>0</v>
      </c>
      <c r="P46" s="150">
        <f>SUM(P44:P45)</f>
        <v>0</v>
      </c>
      <c r="Q46" s="186"/>
      <c r="R46" s="35"/>
      <c r="S46" s="13"/>
      <c r="T46" s="13"/>
      <c r="U46" s="13"/>
      <c r="V46" s="13"/>
      <c r="W46" s="13"/>
      <c r="X46" s="13"/>
      <c r="Y46" s="13"/>
      <c r="Z46" s="13"/>
      <c r="AA46" s="13"/>
      <c r="AB46" s="13"/>
      <c r="AC46" s="13"/>
      <c r="AD46" s="13"/>
      <c r="AE46" s="13"/>
      <c r="AF46" s="13"/>
      <c r="AG46" s="13"/>
      <c r="AH46" s="13"/>
      <c r="AI46" s="13"/>
      <c r="AJ46" s="13"/>
      <c r="AK46" s="13"/>
      <c r="AL46" s="13"/>
      <c r="AM46" s="13"/>
    </row>
    <row r="47" spans="1:39" s="8" customFormat="1" ht="13.5" customHeight="1" x14ac:dyDescent="0.25">
      <c r="A47" s="27"/>
      <c r="B47" s="73" t="s">
        <v>150</v>
      </c>
      <c r="C47" s="75"/>
      <c r="D47" s="76"/>
      <c r="E47" s="76"/>
      <c r="F47" s="76"/>
      <c r="G47" s="76"/>
      <c r="H47" s="76"/>
      <c r="I47" s="76"/>
      <c r="J47" s="76"/>
      <c r="K47" s="76"/>
      <c r="L47" s="76"/>
      <c r="M47" s="76"/>
      <c r="N47" s="76"/>
      <c r="O47" s="76"/>
      <c r="P47" s="77"/>
      <c r="Q47" s="186"/>
      <c r="R47" s="37"/>
      <c r="S47" s="11"/>
      <c r="T47" s="11"/>
      <c r="U47" s="11"/>
      <c r="V47" s="11"/>
      <c r="W47" s="11"/>
      <c r="X47" s="11"/>
      <c r="Y47" s="11"/>
      <c r="Z47" s="11"/>
      <c r="AA47" s="11"/>
      <c r="AB47" s="11"/>
      <c r="AC47" s="11"/>
      <c r="AD47" s="11"/>
      <c r="AE47" s="11"/>
      <c r="AF47" s="11"/>
      <c r="AG47" s="11"/>
      <c r="AH47" s="11"/>
      <c r="AI47" s="11"/>
      <c r="AJ47" s="11"/>
      <c r="AK47" s="11"/>
      <c r="AL47" s="11"/>
      <c r="AM47" s="11"/>
    </row>
    <row r="48" spans="1:39" x14ac:dyDescent="0.25">
      <c r="A48" s="35"/>
      <c r="B48" s="84" t="s">
        <v>120</v>
      </c>
      <c r="C48" s="81"/>
      <c r="D48" s="146"/>
      <c r="E48" s="146"/>
      <c r="F48" s="146"/>
      <c r="G48" s="146"/>
      <c r="H48" s="146"/>
      <c r="I48" s="146"/>
      <c r="J48" s="146"/>
      <c r="K48" s="146"/>
      <c r="L48" s="146"/>
      <c r="M48" s="146"/>
      <c r="N48" s="146"/>
      <c r="O48" s="146"/>
      <c r="P48" s="165">
        <f>SUM(C48:O48)</f>
        <v>0</v>
      </c>
      <c r="Q48" s="186"/>
      <c r="R48" s="37"/>
    </row>
    <row r="49" spans="1:39" x14ac:dyDescent="0.25">
      <c r="A49" s="35"/>
      <c r="B49" s="73" t="s">
        <v>139</v>
      </c>
      <c r="C49" s="75"/>
      <c r="D49" s="166"/>
      <c r="E49" s="166"/>
      <c r="F49" s="166"/>
      <c r="G49" s="166"/>
      <c r="H49" s="166"/>
      <c r="I49" s="166"/>
      <c r="J49" s="166"/>
      <c r="K49" s="166"/>
      <c r="L49" s="166"/>
      <c r="M49" s="166"/>
      <c r="N49" s="166"/>
      <c r="O49" s="166"/>
      <c r="P49" s="167"/>
      <c r="Q49" s="186"/>
      <c r="R49" s="37"/>
    </row>
    <row r="50" spans="1:39" x14ac:dyDescent="0.25">
      <c r="A50" s="35"/>
      <c r="B50" s="30" t="s">
        <v>34</v>
      </c>
      <c r="C50" s="81"/>
      <c r="D50" s="146"/>
      <c r="E50" s="146"/>
      <c r="F50" s="146"/>
      <c r="G50" s="146"/>
      <c r="H50" s="146"/>
      <c r="I50" s="146"/>
      <c r="J50" s="146"/>
      <c r="K50" s="146"/>
      <c r="L50" s="146"/>
      <c r="M50" s="146"/>
      <c r="N50" s="146"/>
      <c r="O50" s="146"/>
      <c r="P50" s="145">
        <f>SUM(C50:O50)</f>
        <v>0</v>
      </c>
      <c r="Q50" s="186"/>
      <c r="R50" s="35"/>
      <c r="S50" s="13"/>
      <c r="T50" s="13"/>
      <c r="U50" s="13"/>
      <c r="V50" s="13"/>
      <c r="W50" s="13"/>
      <c r="X50" s="13"/>
      <c r="Y50" s="13"/>
      <c r="Z50" s="13"/>
      <c r="AA50" s="13"/>
      <c r="AB50" s="13"/>
      <c r="AC50" s="13"/>
      <c r="AD50" s="13"/>
      <c r="AE50" s="13"/>
      <c r="AF50" s="13"/>
      <c r="AG50" s="13"/>
      <c r="AH50" s="13"/>
      <c r="AI50" s="13"/>
      <c r="AJ50" s="13"/>
      <c r="AK50" s="13"/>
      <c r="AL50" s="13"/>
      <c r="AM50" s="13"/>
    </row>
    <row r="51" spans="1:39" x14ac:dyDescent="0.25">
      <c r="A51" s="35"/>
      <c r="B51" s="107" t="s">
        <v>67</v>
      </c>
      <c r="C51" s="86" t="s">
        <v>37</v>
      </c>
      <c r="D51" s="168"/>
      <c r="E51" s="168"/>
      <c r="F51" s="168"/>
      <c r="G51" s="168"/>
      <c r="H51" s="168"/>
      <c r="I51" s="168"/>
      <c r="J51" s="168"/>
      <c r="K51" s="169"/>
      <c r="L51" s="168"/>
      <c r="M51" s="168"/>
      <c r="N51" s="168"/>
      <c r="O51" s="168"/>
      <c r="P51" s="165"/>
      <c r="Q51" s="186"/>
      <c r="R51" s="35"/>
      <c r="S51" s="13"/>
      <c r="T51" s="13"/>
      <c r="U51" s="13"/>
      <c r="V51" s="13"/>
      <c r="W51" s="13"/>
      <c r="X51" s="13"/>
      <c r="Y51" s="13"/>
      <c r="Z51" s="13"/>
      <c r="AA51" s="13"/>
      <c r="AB51" s="13"/>
      <c r="AC51" s="13"/>
      <c r="AD51" s="13"/>
      <c r="AE51" s="13"/>
      <c r="AF51" s="13"/>
      <c r="AG51" s="13"/>
      <c r="AH51" s="13"/>
      <c r="AI51" s="13"/>
      <c r="AJ51" s="13"/>
      <c r="AK51" s="13"/>
      <c r="AL51" s="13"/>
      <c r="AM51" s="13"/>
    </row>
    <row r="52" spans="1:39" x14ac:dyDescent="0.25">
      <c r="A52" s="35"/>
      <c r="B52" s="87" t="s">
        <v>66</v>
      </c>
      <c r="C52" s="20"/>
      <c r="D52" s="141">
        <f t="shared" ref="D52:O52" si="22">D50*$C$52</f>
        <v>0</v>
      </c>
      <c r="E52" s="141">
        <f t="shared" si="22"/>
        <v>0</v>
      </c>
      <c r="F52" s="141">
        <f t="shared" si="22"/>
        <v>0</v>
      </c>
      <c r="G52" s="141">
        <f t="shared" si="22"/>
        <v>0</v>
      </c>
      <c r="H52" s="141">
        <f t="shared" si="22"/>
        <v>0</v>
      </c>
      <c r="I52" s="141">
        <f t="shared" si="22"/>
        <v>0</v>
      </c>
      <c r="J52" s="141">
        <f t="shared" si="22"/>
        <v>0</v>
      </c>
      <c r="K52" s="141">
        <f t="shared" si="22"/>
        <v>0</v>
      </c>
      <c r="L52" s="141">
        <f t="shared" si="22"/>
        <v>0</v>
      </c>
      <c r="M52" s="141">
        <f t="shared" si="22"/>
        <v>0</v>
      </c>
      <c r="N52" s="141">
        <f t="shared" si="22"/>
        <v>0</v>
      </c>
      <c r="O52" s="141">
        <f t="shared" si="22"/>
        <v>0</v>
      </c>
      <c r="P52" s="145">
        <f>SUM(D52:O52)</f>
        <v>0</v>
      </c>
      <c r="Q52" s="186"/>
      <c r="R52" s="35"/>
      <c r="S52" s="13"/>
      <c r="T52" s="13"/>
      <c r="U52" s="13"/>
      <c r="V52" s="13"/>
      <c r="W52" s="13"/>
      <c r="X52" s="13"/>
      <c r="Y52" s="13"/>
      <c r="Z52" s="13"/>
      <c r="AA52" s="13"/>
      <c r="AB52" s="13"/>
      <c r="AC52" s="13"/>
      <c r="AD52" s="13"/>
      <c r="AE52" s="13"/>
      <c r="AF52" s="13"/>
      <c r="AG52" s="13"/>
      <c r="AH52" s="13"/>
      <c r="AI52" s="13"/>
      <c r="AJ52" s="13"/>
      <c r="AK52" s="13"/>
      <c r="AL52" s="13"/>
      <c r="AM52" s="13"/>
    </row>
    <row r="53" spans="1:39" x14ac:dyDescent="0.25">
      <c r="A53" s="35"/>
      <c r="B53" s="87" t="s">
        <v>260</v>
      </c>
      <c r="C53" s="88">
        <v>1.5800000000000002E-2</v>
      </c>
      <c r="D53" s="141">
        <f t="shared" ref="D53:O53" si="23">(D50*$C$53)*1.4</f>
        <v>0</v>
      </c>
      <c r="E53" s="141">
        <f t="shared" si="23"/>
        <v>0</v>
      </c>
      <c r="F53" s="141">
        <f t="shared" si="23"/>
        <v>0</v>
      </c>
      <c r="G53" s="141">
        <f t="shared" si="23"/>
        <v>0</v>
      </c>
      <c r="H53" s="141">
        <f t="shared" si="23"/>
        <v>0</v>
      </c>
      <c r="I53" s="141">
        <f t="shared" si="23"/>
        <v>0</v>
      </c>
      <c r="J53" s="141">
        <f t="shared" si="23"/>
        <v>0</v>
      </c>
      <c r="K53" s="141">
        <f t="shared" si="23"/>
        <v>0</v>
      </c>
      <c r="L53" s="141">
        <f t="shared" si="23"/>
        <v>0</v>
      </c>
      <c r="M53" s="141">
        <f t="shared" si="23"/>
        <v>0</v>
      </c>
      <c r="N53" s="141">
        <f t="shared" si="23"/>
        <v>0</v>
      </c>
      <c r="O53" s="141">
        <f t="shared" si="23"/>
        <v>0</v>
      </c>
      <c r="P53" s="145">
        <f>SUM(D53:O53)</f>
        <v>0</v>
      </c>
      <c r="Q53" s="186"/>
      <c r="R53" s="35"/>
      <c r="S53" s="13"/>
      <c r="T53" s="13"/>
      <c r="U53" s="13"/>
      <c r="V53" s="13"/>
      <c r="W53" s="13"/>
      <c r="X53" s="13"/>
      <c r="Y53" s="13"/>
      <c r="Z53" s="13"/>
      <c r="AA53" s="13"/>
      <c r="AB53" s="13"/>
      <c r="AC53" s="13"/>
      <c r="AD53" s="13"/>
      <c r="AE53" s="13"/>
      <c r="AF53" s="13"/>
      <c r="AG53" s="13"/>
      <c r="AH53" s="13"/>
      <c r="AI53" s="13"/>
      <c r="AJ53" s="13"/>
      <c r="AK53" s="13"/>
      <c r="AL53" s="13"/>
      <c r="AM53" s="13"/>
    </row>
    <row r="54" spans="1:39" x14ac:dyDescent="0.25">
      <c r="A54" s="35"/>
      <c r="B54" s="87" t="s">
        <v>261</v>
      </c>
      <c r="C54" s="88">
        <v>5.7000000000000002E-2</v>
      </c>
      <c r="D54" s="141">
        <f t="shared" ref="D54:O54" si="24">(D48*$C$54)+(D50*$C$54)</f>
        <v>0</v>
      </c>
      <c r="E54" s="141">
        <f t="shared" si="24"/>
        <v>0</v>
      </c>
      <c r="F54" s="141">
        <f t="shared" si="24"/>
        <v>0</v>
      </c>
      <c r="G54" s="141">
        <f t="shared" si="24"/>
        <v>0</v>
      </c>
      <c r="H54" s="141">
        <f t="shared" si="24"/>
        <v>0</v>
      </c>
      <c r="I54" s="141">
        <f t="shared" si="24"/>
        <v>0</v>
      </c>
      <c r="J54" s="141">
        <f t="shared" si="24"/>
        <v>0</v>
      </c>
      <c r="K54" s="141">
        <f t="shared" si="24"/>
        <v>0</v>
      </c>
      <c r="L54" s="141">
        <f t="shared" si="24"/>
        <v>0</v>
      </c>
      <c r="M54" s="141">
        <f t="shared" si="24"/>
        <v>0</v>
      </c>
      <c r="N54" s="141">
        <f t="shared" si="24"/>
        <v>0</v>
      </c>
      <c r="O54" s="141">
        <f t="shared" si="24"/>
        <v>0</v>
      </c>
      <c r="P54" s="145">
        <f t="shared" ref="P54" si="25">SUM(D54:O54)</f>
        <v>0</v>
      </c>
      <c r="Q54" s="186"/>
      <c r="R54" s="35"/>
      <c r="S54" s="13"/>
      <c r="T54" s="13"/>
      <c r="U54" s="13"/>
      <c r="V54" s="13"/>
      <c r="W54" s="13"/>
      <c r="X54" s="13"/>
      <c r="Y54" s="13"/>
      <c r="Z54" s="13"/>
      <c r="AA54" s="13"/>
      <c r="AB54" s="13"/>
      <c r="AC54" s="13"/>
      <c r="AD54" s="13"/>
      <c r="AE54" s="13"/>
      <c r="AF54" s="13"/>
      <c r="AG54" s="13"/>
      <c r="AH54" s="13"/>
      <c r="AI54" s="13"/>
      <c r="AJ54" s="13"/>
      <c r="AK54" s="13"/>
      <c r="AL54" s="13"/>
      <c r="AM54" s="13"/>
    </row>
    <row r="55" spans="1:39" x14ac:dyDescent="0.25">
      <c r="A55" s="35"/>
      <c r="B55" s="87" t="s">
        <v>262</v>
      </c>
      <c r="C55" s="88">
        <v>0.04</v>
      </c>
      <c r="D55" s="141">
        <f t="shared" ref="D55:O55" si="26">D50*$C$55</f>
        <v>0</v>
      </c>
      <c r="E55" s="141">
        <f t="shared" si="26"/>
        <v>0</v>
      </c>
      <c r="F55" s="141">
        <f t="shared" si="26"/>
        <v>0</v>
      </c>
      <c r="G55" s="141">
        <f t="shared" si="26"/>
        <v>0</v>
      </c>
      <c r="H55" s="141">
        <f t="shared" si="26"/>
        <v>0</v>
      </c>
      <c r="I55" s="141">
        <f t="shared" si="26"/>
        <v>0</v>
      </c>
      <c r="J55" s="141">
        <f t="shared" si="26"/>
        <v>0</v>
      </c>
      <c r="K55" s="141">
        <f t="shared" si="26"/>
        <v>0</v>
      </c>
      <c r="L55" s="141">
        <f t="shared" si="26"/>
        <v>0</v>
      </c>
      <c r="M55" s="141">
        <f t="shared" si="26"/>
        <v>0</v>
      </c>
      <c r="N55" s="141">
        <f t="shared" si="26"/>
        <v>0</v>
      </c>
      <c r="O55" s="141">
        <f t="shared" si="26"/>
        <v>0</v>
      </c>
      <c r="P55" s="145">
        <f>SUM(D55:O55)</f>
        <v>0</v>
      </c>
      <c r="Q55" s="186"/>
      <c r="R55" s="35"/>
      <c r="S55" s="13"/>
      <c r="T55" s="13"/>
      <c r="U55" s="13"/>
      <c r="V55" s="13"/>
      <c r="W55" s="13"/>
      <c r="X55" s="13"/>
      <c r="Y55" s="13"/>
      <c r="Z55" s="13"/>
      <c r="AA55" s="13"/>
      <c r="AB55" s="13"/>
      <c r="AC55" s="13"/>
      <c r="AD55" s="13"/>
      <c r="AE55" s="13"/>
      <c r="AF55" s="13"/>
      <c r="AG55" s="13"/>
      <c r="AH55" s="13"/>
      <c r="AI55" s="13"/>
      <c r="AJ55" s="13"/>
      <c r="AK55" s="13"/>
      <c r="AL55" s="13"/>
      <c r="AM55" s="13"/>
    </row>
    <row r="56" spans="1:39" x14ac:dyDescent="0.25">
      <c r="A56" s="35"/>
      <c r="B56" s="329" t="str">
        <f>'Projection Worksheet Year 1'!$B$56</f>
        <v>Other benefits</v>
      </c>
      <c r="C56" s="142"/>
      <c r="D56" s="143"/>
      <c r="E56" s="143"/>
      <c r="F56" s="143"/>
      <c r="G56" s="143"/>
      <c r="H56" s="143"/>
      <c r="I56" s="143"/>
      <c r="J56" s="143"/>
      <c r="K56" s="144"/>
      <c r="L56" s="143"/>
      <c r="M56" s="143"/>
      <c r="N56" s="143"/>
      <c r="O56" s="143"/>
      <c r="P56" s="145">
        <f>SUM(D56:O56)</f>
        <v>0</v>
      </c>
      <c r="Q56" s="186"/>
      <c r="R56" s="35"/>
      <c r="S56" s="13"/>
      <c r="T56" s="13"/>
      <c r="U56" s="13"/>
      <c r="V56" s="13"/>
      <c r="W56" s="13"/>
      <c r="X56" s="13"/>
      <c r="Y56" s="13"/>
      <c r="Z56" s="13"/>
      <c r="AA56" s="13"/>
      <c r="AB56" s="13"/>
      <c r="AC56" s="13"/>
      <c r="AD56" s="13"/>
      <c r="AE56" s="13"/>
      <c r="AF56" s="13"/>
      <c r="AG56" s="13"/>
      <c r="AH56" s="13"/>
      <c r="AI56" s="13"/>
      <c r="AJ56" s="13"/>
      <c r="AK56" s="13"/>
      <c r="AL56" s="13"/>
      <c r="AM56" s="13"/>
    </row>
    <row r="57" spans="1:39" x14ac:dyDescent="0.25">
      <c r="A57" s="35"/>
      <c r="B57" s="84" t="s">
        <v>35</v>
      </c>
      <c r="C57" s="141"/>
      <c r="D57" s="146"/>
      <c r="E57" s="146"/>
      <c r="F57" s="146"/>
      <c r="G57" s="146"/>
      <c r="H57" s="146"/>
      <c r="I57" s="146"/>
      <c r="J57" s="146"/>
      <c r="K57" s="147"/>
      <c r="L57" s="146"/>
      <c r="M57" s="146"/>
      <c r="N57" s="146"/>
      <c r="O57" s="146"/>
      <c r="P57" s="145">
        <f>SUM(D57:O57)</f>
        <v>0</v>
      </c>
      <c r="Q57" s="186"/>
      <c r="R57" s="35"/>
      <c r="S57" s="13"/>
      <c r="T57" s="13"/>
      <c r="U57" s="13"/>
      <c r="V57" s="13"/>
      <c r="W57" s="13"/>
      <c r="X57" s="13"/>
      <c r="Y57" s="13"/>
      <c r="Z57" s="13"/>
      <c r="AA57" s="13"/>
      <c r="AB57" s="13"/>
      <c r="AC57" s="13"/>
      <c r="AD57" s="13"/>
      <c r="AE57" s="13"/>
      <c r="AF57" s="13"/>
      <c r="AG57" s="13"/>
      <c r="AH57" s="13"/>
      <c r="AI57" s="13"/>
      <c r="AJ57" s="13"/>
      <c r="AK57" s="13"/>
      <c r="AL57" s="13"/>
      <c r="AM57" s="13"/>
    </row>
    <row r="58" spans="1:39" x14ac:dyDescent="0.25">
      <c r="A58" s="35"/>
      <c r="B58" s="79" t="s">
        <v>140</v>
      </c>
      <c r="C58" s="149"/>
      <c r="D58" s="148">
        <f>SUM(D50:D57)</f>
        <v>0</v>
      </c>
      <c r="E58" s="148">
        <f t="shared" ref="E58:P58" si="27">SUM(E50:E57)</f>
        <v>0</v>
      </c>
      <c r="F58" s="148">
        <f t="shared" si="27"/>
        <v>0</v>
      </c>
      <c r="G58" s="148">
        <f t="shared" si="27"/>
        <v>0</v>
      </c>
      <c r="H58" s="148">
        <f t="shared" si="27"/>
        <v>0</v>
      </c>
      <c r="I58" s="148">
        <f t="shared" si="27"/>
        <v>0</v>
      </c>
      <c r="J58" s="148">
        <f t="shared" si="27"/>
        <v>0</v>
      </c>
      <c r="K58" s="148">
        <f t="shared" si="27"/>
        <v>0</v>
      </c>
      <c r="L58" s="148">
        <f t="shared" si="27"/>
        <v>0</v>
      </c>
      <c r="M58" s="148">
        <f t="shared" si="27"/>
        <v>0</v>
      </c>
      <c r="N58" s="148">
        <f t="shared" si="27"/>
        <v>0</v>
      </c>
      <c r="O58" s="148">
        <f t="shared" si="27"/>
        <v>0</v>
      </c>
      <c r="P58" s="150">
        <f t="shared" si="27"/>
        <v>0</v>
      </c>
      <c r="Q58" s="186"/>
      <c r="R58" s="35"/>
      <c r="S58" s="13"/>
      <c r="T58" s="13"/>
      <c r="U58" s="13"/>
      <c r="V58" s="13"/>
      <c r="W58" s="13"/>
      <c r="X58" s="13"/>
      <c r="Y58" s="13"/>
      <c r="Z58" s="13"/>
      <c r="AA58" s="13"/>
      <c r="AB58" s="13"/>
      <c r="AC58" s="13"/>
      <c r="AD58" s="13"/>
      <c r="AE58" s="13"/>
      <c r="AF58" s="13"/>
      <c r="AG58" s="13"/>
      <c r="AH58" s="13"/>
      <c r="AI58" s="13"/>
      <c r="AJ58" s="13"/>
      <c r="AK58" s="13"/>
      <c r="AL58" s="13"/>
      <c r="AM58" s="13"/>
    </row>
    <row r="59" spans="1:39" x14ac:dyDescent="0.25">
      <c r="A59" s="35"/>
      <c r="B59" s="73" t="s">
        <v>135</v>
      </c>
      <c r="C59" s="152"/>
      <c r="D59" s="153"/>
      <c r="E59" s="153"/>
      <c r="F59" s="153"/>
      <c r="G59" s="153"/>
      <c r="H59" s="153"/>
      <c r="I59" s="153"/>
      <c r="J59" s="153"/>
      <c r="K59" s="153"/>
      <c r="L59" s="153"/>
      <c r="M59" s="153"/>
      <c r="N59" s="153"/>
      <c r="O59" s="153"/>
      <c r="P59" s="154"/>
      <c r="Q59" s="186"/>
      <c r="R59" s="35"/>
      <c r="S59" s="13"/>
      <c r="T59" s="13"/>
      <c r="U59" s="13"/>
      <c r="V59" s="13"/>
      <c r="W59" s="13"/>
      <c r="X59" s="13"/>
      <c r="Y59" s="13"/>
      <c r="Z59" s="13"/>
      <c r="AA59" s="13"/>
      <c r="AB59" s="13"/>
      <c r="AC59" s="13"/>
      <c r="AD59" s="13"/>
      <c r="AE59" s="13"/>
      <c r="AF59" s="13"/>
      <c r="AG59" s="13"/>
      <c r="AH59" s="13"/>
      <c r="AI59" s="13"/>
      <c r="AJ59" s="13"/>
      <c r="AK59" s="13"/>
      <c r="AL59" s="13"/>
      <c r="AM59" s="13"/>
    </row>
    <row r="60" spans="1:39" x14ac:dyDescent="0.25">
      <c r="A60" s="35"/>
      <c r="B60" s="84" t="str">
        <f>'Start Up Costs'!B10</f>
        <v>Equipment</v>
      </c>
      <c r="C60" s="141"/>
      <c r="D60" s="146"/>
      <c r="E60" s="146"/>
      <c r="F60" s="146"/>
      <c r="G60" s="146"/>
      <c r="H60" s="146"/>
      <c r="I60" s="146"/>
      <c r="J60" s="146"/>
      <c r="K60" s="146"/>
      <c r="L60" s="146"/>
      <c r="M60" s="146"/>
      <c r="N60" s="146"/>
      <c r="O60" s="146"/>
      <c r="P60" s="145">
        <f t="shared" ref="P60:P67" si="28">SUM(D60:O60)</f>
        <v>0</v>
      </c>
      <c r="Q60" s="186"/>
      <c r="R60" s="35"/>
      <c r="S60" s="13"/>
      <c r="T60" s="13"/>
      <c r="U60" s="13"/>
      <c r="V60" s="13"/>
      <c r="W60" s="13"/>
      <c r="X60" s="13"/>
      <c r="Y60" s="13"/>
      <c r="Z60" s="13"/>
      <c r="AA60" s="13"/>
      <c r="AB60" s="13"/>
      <c r="AC60" s="13"/>
      <c r="AD60" s="13"/>
      <c r="AE60" s="13"/>
      <c r="AF60" s="13"/>
      <c r="AG60" s="13"/>
      <c r="AH60" s="13"/>
      <c r="AI60" s="13"/>
      <c r="AJ60" s="13"/>
      <c r="AK60" s="13"/>
      <c r="AL60" s="13"/>
      <c r="AM60" s="13"/>
    </row>
    <row r="61" spans="1:39" x14ac:dyDescent="0.25">
      <c r="A61" s="35"/>
      <c r="B61" s="84" t="str">
        <f>'Start Up Costs'!B11</f>
        <v>Furniture and fixtures</v>
      </c>
      <c r="C61" s="141"/>
      <c r="D61" s="146"/>
      <c r="E61" s="146"/>
      <c r="F61" s="146"/>
      <c r="G61" s="146"/>
      <c r="H61" s="146"/>
      <c r="I61" s="146"/>
      <c r="J61" s="146"/>
      <c r="K61" s="146"/>
      <c r="L61" s="146"/>
      <c r="M61" s="146"/>
      <c r="N61" s="146"/>
      <c r="O61" s="146"/>
      <c r="P61" s="145">
        <f t="shared" si="28"/>
        <v>0</v>
      </c>
      <c r="Q61" s="186"/>
      <c r="R61" s="35"/>
      <c r="S61" s="13"/>
      <c r="T61" s="13"/>
      <c r="U61" s="13"/>
      <c r="V61" s="13"/>
      <c r="W61" s="13"/>
      <c r="X61" s="13"/>
      <c r="Y61" s="13"/>
      <c r="Z61" s="13"/>
      <c r="AA61" s="13"/>
      <c r="AB61" s="13"/>
      <c r="AC61" s="13"/>
      <c r="AD61" s="13"/>
      <c r="AE61" s="13"/>
      <c r="AF61" s="13"/>
      <c r="AG61" s="13"/>
      <c r="AH61" s="13"/>
      <c r="AI61" s="13"/>
      <c r="AJ61" s="13"/>
      <c r="AK61" s="13"/>
      <c r="AL61" s="13"/>
      <c r="AM61" s="13"/>
    </row>
    <row r="62" spans="1:39" x14ac:dyDescent="0.25">
      <c r="A62" s="35"/>
      <c r="B62" s="84" t="str">
        <f>'Start Up Costs'!B12</f>
        <v>Website</v>
      </c>
      <c r="C62" s="141"/>
      <c r="D62" s="146"/>
      <c r="E62" s="146"/>
      <c r="F62" s="146"/>
      <c r="G62" s="146"/>
      <c r="H62" s="146"/>
      <c r="I62" s="146"/>
      <c r="J62" s="146"/>
      <c r="K62" s="146"/>
      <c r="L62" s="146"/>
      <c r="M62" s="146"/>
      <c r="N62" s="146"/>
      <c r="O62" s="146"/>
      <c r="P62" s="145">
        <f t="shared" si="28"/>
        <v>0</v>
      </c>
      <c r="Q62" s="186"/>
      <c r="R62" s="35"/>
      <c r="S62" s="13"/>
      <c r="T62" s="13"/>
      <c r="U62" s="13"/>
      <c r="V62" s="13"/>
      <c r="W62" s="13"/>
      <c r="X62" s="13"/>
      <c r="Y62" s="13"/>
      <c r="Z62" s="13"/>
      <c r="AA62" s="13"/>
      <c r="AB62" s="13"/>
      <c r="AC62" s="13"/>
      <c r="AD62" s="13"/>
      <c r="AE62" s="13"/>
      <c r="AF62" s="13"/>
      <c r="AG62" s="13"/>
      <c r="AH62" s="13"/>
      <c r="AI62" s="13"/>
      <c r="AJ62" s="13"/>
      <c r="AK62" s="13"/>
      <c r="AL62" s="13"/>
      <c r="AM62" s="13"/>
    </row>
    <row r="63" spans="1:39" x14ac:dyDescent="0.25">
      <c r="A63" s="35"/>
      <c r="B63" s="30" t="str">
        <f>'Start Up Costs'!B13</f>
        <v>Leasehold improvements</v>
      </c>
      <c r="C63" s="141"/>
      <c r="D63" s="146"/>
      <c r="E63" s="146"/>
      <c r="F63" s="146"/>
      <c r="G63" s="146"/>
      <c r="H63" s="146"/>
      <c r="I63" s="146"/>
      <c r="J63" s="146"/>
      <c r="K63" s="146"/>
      <c r="L63" s="146"/>
      <c r="M63" s="146"/>
      <c r="N63" s="146"/>
      <c r="O63" s="146"/>
      <c r="P63" s="145">
        <f>SUM(D63:O63)</f>
        <v>0</v>
      </c>
      <c r="Q63" s="186"/>
      <c r="R63" s="35"/>
      <c r="S63" s="13"/>
      <c r="T63" s="13"/>
      <c r="U63" s="13"/>
      <c r="V63" s="13"/>
      <c r="W63" s="13"/>
      <c r="X63" s="13"/>
      <c r="Y63" s="13"/>
      <c r="Z63" s="13"/>
      <c r="AA63" s="13"/>
      <c r="AB63" s="13"/>
      <c r="AC63" s="13"/>
      <c r="AD63" s="13"/>
      <c r="AE63" s="13"/>
      <c r="AF63" s="13"/>
      <c r="AG63" s="13"/>
      <c r="AH63" s="13"/>
      <c r="AI63" s="13"/>
      <c r="AJ63" s="13"/>
      <c r="AK63" s="13"/>
      <c r="AL63" s="13"/>
      <c r="AM63" s="13"/>
    </row>
    <row r="64" spans="1:39" x14ac:dyDescent="0.25">
      <c r="A64" s="35"/>
      <c r="B64" s="84" t="str">
        <f>'Start Up Costs'!B14</f>
        <v>Capital expense 1</v>
      </c>
      <c r="C64" s="155"/>
      <c r="D64" s="146"/>
      <c r="E64" s="146"/>
      <c r="F64" s="146"/>
      <c r="G64" s="146"/>
      <c r="H64" s="146"/>
      <c r="I64" s="146"/>
      <c r="J64" s="146"/>
      <c r="K64" s="146"/>
      <c r="L64" s="146"/>
      <c r="M64" s="146"/>
      <c r="N64" s="146"/>
      <c r="O64" s="146"/>
      <c r="P64" s="145">
        <f t="shared" si="28"/>
        <v>0</v>
      </c>
      <c r="Q64" s="186"/>
      <c r="R64" s="35"/>
      <c r="S64" s="13"/>
      <c r="T64" s="13"/>
      <c r="U64" s="13"/>
      <c r="V64" s="13"/>
      <c r="W64" s="13"/>
      <c r="X64" s="13"/>
      <c r="Y64" s="13"/>
      <c r="Z64" s="13"/>
      <c r="AA64" s="13"/>
      <c r="AB64" s="13"/>
      <c r="AC64" s="13"/>
      <c r="AD64" s="13"/>
      <c r="AE64" s="13"/>
      <c r="AF64" s="13"/>
      <c r="AG64" s="13"/>
      <c r="AH64" s="13"/>
      <c r="AI64" s="13"/>
      <c r="AJ64" s="13"/>
      <c r="AK64" s="13"/>
      <c r="AL64" s="13"/>
      <c r="AM64" s="13"/>
    </row>
    <row r="65" spans="1:39" x14ac:dyDescent="0.25">
      <c r="A65" s="35"/>
      <c r="B65" s="84" t="str">
        <f>'Start Up Costs'!B15</f>
        <v>Capital expense 2</v>
      </c>
      <c r="C65" s="155"/>
      <c r="D65" s="146"/>
      <c r="E65" s="146"/>
      <c r="F65" s="146"/>
      <c r="G65" s="146"/>
      <c r="H65" s="146"/>
      <c r="I65" s="146"/>
      <c r="J65" s="146"/>
      <c r="K65" s="146"/>
      <c r="L65" s="146"/>
      <c r="M65" s="146"/>
      <c r="N65" s="146"/>
      <c r="O65" s="146"/>
      <c r="P65" s="145">
        <f t="shared" si="28"/>
        <v>0</v>
      </c>
      <c r="Q65" s="186"/>
      <c r="R65" s="35"/>
      <c r="S65" s="13"/>
      <c r="T65" s="13"/>
      <c r="U65" s="13"/>
      <c r="V65" s="13"/>
      <c r="W65" s="13"/>
      <c r="X65" s="13"/>
      <c r="Y65" s="13"/>
      <c r="Z65" s="13"/>
      <c r="AA65" s="13"/>
      <c r="AB65" s="13"/>
      <c r="AC65" s="13"/>
      <c r="AD65" s="13"/>
      <c r="AE65" s="13"/>
      <c r="AF65" s="13"/>
      <c r="AG65" s="13"/>
      <c r="AH65" s="13"/>
      <c r="AI65" s="13"/>
      <c r="AJ65" s="13"/>
      <c r="AK65" s="13"/>
      <c r="AL65" s="13"/>
      <c r="AM65" s="13"/>
    </row>
    <row r="66" spans="1:39" x14ac:dyDescent="0.25">
      <c r="A66" s="35"/>
      <c r="B66" s="84" t="str">
        <f>'Start Up Costs'!B16</f>
        <v>Capital expense 3</v>
      </c>
      <c r="C66" s="155"/>
      <c r="D66" s="146"/>
      <c r="E66" s="146"/>
      <c r="F66" s="146"/>
      <c r="G66" s="146"/>
      <c r="H66" s="146"/>
      <c r="I66" s="146"/>
      <c r="J66" s="146"/>
      <c r="K66" s="146"/>
      <c r="L66" s="146"/>
      <c r="M66" s="146"/>
      <c r="N66" s="146"/>
      <c r="O66" s="146"/>
      <c r="P66" s="145">
        <f t="shared" si="28"/>
        <v>0</v>
      </c>
      <c r="Q66" s="186"/>
      <c r="R66" s="35"/>
      <c r="S66" s="13"/>
      <c r="T66" s="13"/>
      <c r="U66" s="13"/>
      <c r="V66" s="13"/>
      <c r="W66" s="13"/>
      <c r="X66" s="13"/>
      <c r="Y66" s="13"/>
      <c r="Z66" s="13"/>
      <c r="AA66" s="13"/>
      <c r="AB66" s="13"/>
      <c r="AC66" s="13"/>
      <c r="AD66" s="13"/>
      <c r="AE66" s="13"/>
      <c r="AF66" s="13"/>
      <c r="AG66" s="13"/>
      <c r="AH66" s="13"/>
      <c r="AI66" s="13"/>
      <c r="AJ66" s="13"/>
      <c r="AK66" s="13"/>
      <c r="AL66" s="13"/>
      <c r="AM66" s="13"/>
    </row>
    <row r="67" spans="1:39" x14ac:dyDescent="0.25">
      <c r="A67" s="35"/>
      <c r="B67" s="330" t="str">
        <f>'Start Up Costs'!B17</f>
        <v>Capital expense 4</v>
      </c>
      <c r="C67" s="155"/>
      <c r="D67" s="146"/>
      <c r="E67" s="146"/>
      <c r="F67" s="146"/>
      <c r="G67" s="146"/>
      <c r="H67" s="146"/>
      <c r="I67" s="146"/>
      <c r="J67" s="146"/>
      <c r="K67" s="146"/>
      <c r="L67" s="146"/>
      <c r="M67" s="146"/>
      <c r="N67" s="146"/>
      <c r="O67" s="146"/>
      <c r="P67" s="145">
        <f t="shared" si="28"/>
        <v>0</v>
      </c>
      <c r="Q67" s="186"/>
      <c r="R67" s="35"/>
      <c r="S67" s="13"/>
      <c r="T67" s="13"/>
      <c r="U67" s="13"/>
      <c r="V67" s="13"/>
      <c r="W67" s="13"/>
      <c r="X67" s="13"/>
      <c r="Y67" s="13"/>
      <c r="Z67" s="13"/>
      <c r="AA67" s="13"/>
      <c r="AB67" s="13"/>
      <c r="AC67" s="13"/>
      <c r="AD67" s="13"/>
      <c r="AE67" s="13"/>
      <c r="AF67" s="13"/>
      <c r="AG67" s="13"/>
      <c r="AH67" s="13"/>
      <c r="AI67" s="13"/>
      <c r="AJ67" s="13"/>
      <c r="AK67" s="13"/>
      <c r="AL67" s="13"/>
      <c r="AM67" s="13"/>
    </row>
    <row r="68" spans="1:39" x14ac:dyDescent="0.25">
      <c r="A68" s="35"/>
      <c r="B68" s="330" t="str">
        <f>'Start Up Costs'!B18</f>
        <v>Capital expense 5</v>
      </c>
      <c r="C68" s="155"/>
      <c r="D68" s="146"/>
      <c r="E68" s="146"/>
      <c r="F68" s="146"/>
      <c r="G68" s="146"/>
      <c r="H68" s="146"/>
      <c r="I68" s="146"/>
      <c r="J68" s="146"/>
      <c r="K68" s="146"/>
      <c r="L68" s="146"/>
      <c r="M68" s="146"/>
      <c r="N68" s="146"/>
      <c r="O68" s="146"/>
      <c r="P68" s="145">
        <f>SUM(D68:O68)</f>
        <v>0</v>
      </c>
      <c r="Q68" s="186"/>
      <c r="R68" s="35"/>
      <c r="S68" s="13"/>
      <c r="T68" s="13"/>
      <c r="U68" s="13"/>
      <c r="V68" s="13"/>
      <c r="W68" s="13"/>
      <c r="X68" s="13"/>
      <c r="Y68" s="13"/>
      <c r="Z68" s="13"/>
      <c r="AA68" s="13"/>
      <c r="AB68" s="13"/>
      <c r="AC68" s="13"/>
      <c r="AD68" s="13"/>
      <c r="AE68" s="13"/>
      <c r="AF68" s="13"/>
      <c r="AG68" s="13"/>
      <c r="AH68" s="13"/>
      <c r="AI68" s="13"/>
      <c r="AJ68" s="13"/>
      <c r="AK68" s="13"/>
      <c r="AL68" s="13"/>
      <c r="AM68" s="13"/>
    </row>
    <row r="69" spans="1:39" x14ac:dyDescent="0.25">
      <c r="A69" s="35"/>
      <c r="B69" s="79" t="s">
        <v>136</v>
      </c>
      <c r="C69" s="149"/>
      <c r="D69" s="148">
        <f>SUM(D60:D68)</f>
        <v>0</v>
      </c>
      <c r="E69" s="148">
        <f t="shared" ref="E69:O69" si="29">SUM(E60:E68)</f>
        <v>0</v>
      </c>
      <c r="F69" s="148">
        <f t="shared" si="29"/>
        <v>0</v>
      </c>
      <c r="G69" s="148">
        <f t="shared" si="29"/>
        <v>0</v>
      </c>
      <c r="H69" s="148">
        <f t="shared" si="29"/>
        <v>0</v>
      </c>
      <c r="I69" s="148">
        <f t="shared" si="29"/>
        <v>0</v>
      </c>
      <c r="J69" s="148">
        <f t="shared" si="29"/>
        <v>0</v>
      </c>
      <c r="K69" s="148">
        <f t="shared" si="29"/>
        <v>0</v>
      </c>
      <c r="L69" s="148">
        <f t="shared" si="29"/>
        <v>0</v>
      </c>
      <c r="M69" s="148">
        <f t="shared" si="29"/>
        <v>0</v>
      </c>
      <c r="N69" s="148">
        <f t="shared" si="29"/>
        <v>0</v>
      </c>
      <c r="O69" s="148">
        <f t="shared" si="29"/>
        <v>0</v>
      </c>
      <c r="P69" s="150">
        <f>SUM(P60:P68)</f>
        <v>0</v>
      </c>
      <c r="Q69" s="186"/>
      <c r="R69" s="35"/>
      <c r="S69" s="13"/>
      <c r="T69" s="13"/>
      <c r="U69" s="13"/>
      <c r="V69" s="13"/>
      <c r="W69" s="13"/>
      <c r="X69" s="13"/>
      <c r="Y69" s="13"/>
      <c r="Z69" s="13"/>
      <c r="AA69" s="13"/>
      <c r="AB69" s="13"/>
      <c r="AC69" s="13"/>
      <c r="AD69" s="13"/>
      <c r="AE69" s="13"/>
      <c r="AF69" s="13"/>
      <c r="AG69" s="13"/>
      <c r="AH69" s="13"/>
      <c r="AI69" s="13"/>
      <c r="AJ69" s="13"/>
      <c r="AK69" s="13"/>
      <c r="AL69" s="13"/>
      <c r="AM69" s="13"/>
    </row>
    <row r="70" spans="1:39" x14ac:dyDescent="0.25">
      <c r="A70" s="35"/>
      <c r="B70" s="73" t="s">
        <v>10</v>
      </c>
      <c r="C70" s="152"/>
      <c r="D70" s="153"/>
      <c r="E70" s="153"/>
      <c r="F70" s="153"/>
      <c r="G70" s="153"/>
      <c r="H70" s="153"/>
      <c r="I70" s="153"/>
      <c r="J70" s="153"/>
      <c r="K70" s="153"/>
      <c r="L70" s="153"/>
      <c r="M70" s="153"/>
      <c r="N70" s="153"/>
      <c r="O70" s="153"/>
      <c r="P70" s="154"/>
      <c r="Q70" s="186"/>
      <c r="R70" s="35"/>
      <c r="S70" s="13"/>
      <c r="T70" s="13"/>
      <c r="U70" s="13"/>
      <c r="V70" s="13"/>
      <c r="W70" s="13"/>
      <c r="X70" s="13"/>
      <c r="Y70" s="13"/>
      <c r="Z70" s="13"/>
      <c r="AA70" s="13"/>
      <c r="AB70" s="13"/>
      <c r="AC70" s="13"/>
      <c r="AD70" s="13"/>
      <c r="AE70" s="13"/>
      <c r="AF70" s="13"/>
      <c r="AG70" s="13"/>
      <c r="AH70" s="13"/>
      <c r="AI70" s="13"/>
      <c r="AJ70" s="13"/>
      <c r="AK70" s="13"/>
      <c r="AL70" s="13"/>
      <c r="AM70" s="13"/>
    </row>
    <row r="71" spans="1:39" x14ac:dyDescent="0.25">
      <c r="A71" s="35"/>
      <c r="B71" s="30" t="str">
        <f>'Start Up Costs'!B21</f>
        <v>Premises rent</v>
      </c>
      <c r="C71" s="141"/>
      <c r="D71" s="146"/>
      <c r="E71" s="146"/>
      <c r="F71" s="146"/>
      <c r="G71" s="146"/>
      <c r="H71" s="146"/>
      <c r="I71" s="146"/>
      <c r="J71" s="146"/>
      <c r="K71" s="146"/>
      <c r="L71" s="146"/>
      <c r="M71" s="146"/>
      <c r="N71" s="146"/>
      <c r="O71" s="146"/>
      <c r="P71" s="145">
        <f t="shared" ref="P71:P85" si="30">SUM(D71:O71)</f>
        <v>0</v>
      </c>
      <c r="Q71" s="186"/>
      <c r="R71" s="35"/>
      <c r="S71" s="13"/>
      <c r="T71" s="13"/>
      <c r="U71" s="13"/>
      <c r="V71" s="13"/>
      <c r="W71" s="13"/>
      <c r="X71" s="13"/>
      <c r="Y71" s="13"/>
      <c r="Z71" s="13"/>
      <c r="AA71" s="13"/>
      <c r="AB71" s="13"/>
      <c r="AC71" s="13"/>
      <c r="AD71" s="13"/>
      <c r="AE71" s="13"/>
      <c r="AF71" s="13"/>
      <c r="AG71" s="13"/>
      <c r="AH71" s="13"/>
      <c r="AI71" s="13"/>
      <c r="AJ71" s="13"/>
      <c r="AK71" s="13"/>
      <c r="AL71" s="13"/>
      <c r="AM71" s="13"/>
    </row>
    <row r="72" spans="1:39" x14ac:dyDescent="0.25">
      <c r="A72" s="35"/>
      <c r="B72" s="30" t="str">
        <f>'Start Up Costs'!B22</f>
        <v>Business licences and permits</v>
      </c>
      <c r="C72" s="141"/>
      <c r="D72" s="146"/>
      <c r="E72" s="146"/>
      <c r="F72" s="146"/>
      <c r="G72" s="146"/>
      <c r="H72" s="146"/>
      <c r="I72" s="146"/>
      <c r="J72" s="146"/>
      <c r="K72" s="146"/>
      <c r="L72" s="146"/>
      <c r="M72" s="146"/>
      <c r="N72" s="146"/>
      <c r="O72" s="146"/>
      <c r="P72" s="145">
        <f t="shared" si="30"/>
        <v>0</v>
      </c>
      <c r="Q72" s="186"/>
      <c r="R72" s="35"/>
      <c r="S72" s="13"/>
      <c r="T72" s="13"/>
      <c r="U72" s="13"/>
      <c r="V72" s="13"/>
      <c r="W72" s="13"/>
      <c r="X72" s="13"/>
      <c r="Y72" s="13"/>
      <c r="Z72" s="13"/>
      <c r="AA72" s="13"/>
      <c r="AB72" s="13"/>
      <c r="AC72" s="13"/>
      <c r="AD72" s="13"/>
      <c r="AE72" s="13"/>
      <c r="AF72" s="13"/>
      <c r="AG72" s="13"/>
      <c r="AH72" s="13"/>
      <c r="AI72" s="13"/>
      <c r="AJ72" s="13"/>
      <c r="AK72" s="13"/>
      <c r="AL72" s="13"/>
      <c r="AM72" s="13"/>
    </row>
    <row r="73" spans="1:39" x14ac:dyDescent="0.25">
      <c r="A73" s="35"/>
      <c r="B73" s="30" t="str">
        <f>'Start Up Costs'!B23</f>
        <v>Insurance</v>
      </c>
      <c r="C73" s="141"/>
      <c r="D73" s="146"/>
      <c r="E73" s="146"/>
      <c r="F73" s="146"/>
      <c r="G73" s="146"/>
      <c r="H73" s="146"/>
      <c r="I73" s="146"/>
      <c r="J73" s="146"/>
      <c r="K73" s="146"/>
      <c r="L73" s="146"/>
      <c r="M73" s="146"/>
      <c r="N73" s="146"/>
      <c r="O73" s="146"/>
      <c r="P73" s="145">
        <f t="shared" si="30"/>
        <v>0</v>
      </c>
      <c r="Q73" s="186"/>
      <c r="R73" s="35"/>
      <c r="S73" s="13"/>
      <c r="T73" s="13"/>
      <c r="U73" s="13"/>
      <c r="V73" s="13"/>
      <c r="W73" s="13"/>
      <c r="X73" s="13"/>
      <c r="Y73" s="13"/>
      <c r="Z73" s="13"/>
      <c r="AA73" s="13"/>
      <c r="AB73" s="13"/>
      <c r="AC73" s="13"/>
      <c r="AD73" s="13"/>
      <c r="AE73" s="13"/>
      <c r="AF73" s="13"/>
      <c r="AG73" s="13"/>
      <c r="AH73" s="13"/>
      <c r="AI73" s="13"/>
      <c r="AJ73" s="13"/>
      <c r="AK73" s="13"/>
      <c r="AL73" s="13"/>
      <c r="AM73" s="13"/>
    </row>
    <row r="74" spans="1:39" x14ac:dyDescent="0.25">
      <c r="A74" s="35"/>
      <c r="B74" s="30" t="str">
        <f>'Start Up Costs'!B24</f>
        <v>Legal fees</v>
      </c>
      <c r="C74" s="141"/>
      <c r="D74" s="146"/>
      <c r="E74" s="146"/>
      <c r="F74" s="146"/>
      <c r="G74" s="146"/>
      <c r="H74" s="146"/>
      <c r="I74" s="146"/>
      <c r="J74" s="146"/>
      <c r="K74" s="146"/>
      <c r="L74" s="146"/>
      <c r="M74" s="146"/>
      <c r="N74" s="146"/>
      <c r="O74" s="146"/>
      <c r="P74" s="145">
        <f>SUM(D74:O74)</f>
        <v>0</v>
      </c>
      <c r="Q74" s="186"/>
      <c r="R74" s="37"/>
    </row>
    <row r="75" spans="1:39" s="3" customFormat="1" ht="12.75" customHeight="1" x14ac:dyDescent="0.25">
      <c r="A75" s="58"/>
      <c r="B75" s="30" t="str">
        <f>'Start Up Costs'!B25</f>
        <v>Accounting</v>
      </c>
      <c r="C75" s="141"/>
      <c r="D75" s="146"/>
      <c r="E75" s="146"/>
      <c r="F75" s="146"/>
      <c r="G75" s="146"/>
      <c r="H75" s="146"/>
      <c r="I75" s="146"/>
      <c r="J75" s="146"/>
      <c r="K75" s="146"/>
      <c r="L75" s="146"/>
      <c r="M75" s="146"/>
      <c r="N75" s="146"/>
      <c r="O75" s="146"/>
      <c r="P75" s="145">
        <f t="shared" si="30"/>
        <v>0</v>
      </c>
      <c r="Q75" s="186"/>
      <c r="R75" s="64"/>
      <c r="S75" s="12"/>
      <c r="T75" s="12"/>
      <c r="U75" s="12"/>
      <c r="V75" s="12"/>
      <c r="W75" s="12"/>
      <c r="X75" s="12"/>
      <c r="Y75" s="12"/>
      <c r="Z75" s="12"/>
      <c r="AA75" s="12"/>
      <c r="AB75" s="12"/>
      <c r="AC75" s="12"/>
      <c r="AD75" s="12"/>
      <c r="AE75" s="12"/>
      <c r="AF75" s="12"/>
      <c r="AG75" s="12"/>
      <c r="AH75" s="12"/>
      <c r="AI75" s="12"/>
      <c r="AJ75" s="12"/>
      <c r="AK75" s="12"/>
      <c r="AL75" s="12"/>
      <c r="AM75" s="12"/>
    </row>
    <row r="76" spans="1:39" s="3" customFormat="1" ht="12.75" customHeight="1" x14ac:dyDescent="0.25">
      <c r="A76" s="58"/>
      <c r="B76" s="30" t="str">
        <f>'Start Up Costs'!B26</f>
        <v>Bank charges</v>
      </c>
      <c r="C76" s="141"/>
      <c r="D76" s="146"/>
      <c r="E76" s="146"/>
      <c r="F76" s="146"/>
      <c r="G76" s="146"/>
      <c r="H76" s="146"/>
      <c r="I76" s="146"/>
      <c r="J76" s="146"/>
      <c r="K76" s="146"/>
      <c r="L76" s="146"/>
      <c r="M76" s="146"/>
      <c r="N76" s="146"/>
      <c r="O76" s="146"/>
      <c r="P76" s="145">
        <f t="shared" si="30"/>
        <v>0</v>
      </c>
      <c r="Q76" s="186"/>
      <c r="R76" s="64"/>
      <c r="S76" s="12"/>
      <c r="T76" s="12"/>
      <c r="U76" s="12"/>
      <c r="V76" s="12"/>
      <c r="W76" s="12"/>
      <c r="X76" s="12"/>
      <c r="Y76" s="12"/>
      <c r="Z76" s="12"/>
      <c r="AA76" s="12"/>
      <c r="AB76" s="12"/>
      <c r="AC76" s="12"/>
      <c r="AD76" s="12"/>
      <c r="AE76" s="12"/>
      <c r="AF76" s="12"/>
      <c r="AG76" s="12"/>
      <c r="AH76" s="12"/>
      <c r="AI76" s="12"/>
      <c r="AJ76" s="12"/>
      <c r="AK76" s="12"/>
      <c r="AL76" s="12"/>
      <c r="AM76" s="12"/>
    </row>
    <row r="77" spans="1:39" s="3" customFormat="1" ht="12.75" customHeight="1" x14ac:dyDescent="0.25">
      <c r="A77" s="58"/>
      <c r="B77" s="30" t="str">
        <f>'Start Up Costs'!B27</f>
        <v>Advertising and promotion</v>
      </c>
      <c r="C77" s="141"/>
      <c r="D77" s="146"/>
      <c r="E77" s="146"/>
      <c r="F77" s="146"/>
      <c r="G77" s="146"/>
      <c r="H77" s="146"/>
      <c r="I77" s="146"/>
      <c r="J77" s="146"/>
      <c r="K77" s="146"/>
      <c r="L77" s="146"/>
      <c r="M77" s="146"/>
      <c r="N77" s="146"/>
      <c r="O77" s="146"/>
      <c r="P77" s="145">
        <f t="shared" si="30"/>
        <v>0</v>
      </c>
      <c r="Q77" s="186"/>
      <c r="R77" s="64"/>
      <c r="S77" s="12"/>
      <c r="T77" s="12"/>
      <c r="U77" s="12"/>
      <c r="V77" s="12"/>
      <c r="W77" s="12"/>
      <c r="X77" s="12"/>
      <c r="Y77" s="12"/>
      <c r="Z77" s="12"/>
      <c r="AA77" s="12"/>
      <c r="AB77" s="12"/>
      <c r="AC77" s="12"/>
      <c r="AD77" s="12"/>
      <c r="AE77" s="12"/>
      <c r="AF77" s="12"/>
      <c r="AG77" s="12"/>
      <c r="AH77" s="12"/>
      <c r="AI77" s="12"/>
      <c r="AJ77" s="12"/>
      <c r="AK77" s="12"/>
      <c r="AL77" s="12"/>
      <c r="AM77" s="12"/>
    </row>
    <row r="78" spans="1:39" s="3" customFormat="1" x14ac:dyDescent="0.25">
      <c r="A78" s="58"/>
      <c r="B78" s="30" t="str">
        <f>'Start Up Costs'!B28</f>
        <v>Office supplies</v>
      </c>
      <c r="C78" s="141"/>
      <c r="D78" s="146"/>
      <c r="E78" s="146"/>
      <c r="F78" s="146"/>
      <c r="G78" s="146"/>
      <c r="H78" s="146"/>
      <c r="I78" s="146"/>
      <c r="J78" s="146"/>
      <c r="K78" s="146"/>
      <c r="L78" s="146"/>
      <c r="M78" s="146"/>
      <c r="N78" s="146"/>
      <c r="O78" s="146"/>
      <c r="P78" s="145">
        <f t="shared" si="30"/>
        <v>0</v>
      </c>
      <c r="Q78" s="186"/>
      <c r="R78" s="64"/>
      <c r="S78" s="12"/>
      <c r="T78" s="12"/>
      <c r="U78" s="12"/>
      <c r="V78" s="12"/>
      <c r="W78" s="12"/>
      <c r="X78" s="12"/>
      <c r="Y78" s="12"/>
      <c r="Z78" s="12"/>
      <c r="AA78" s="12"/>
      <c r="AB78" s="12"/>
      <c r="AC78" s="12"/>
      <c r="AD78" s="12"/>
      <c r="AE78" s="12"/>
      <c r="AF78" s="12"/>
      <c r="AG78" s="12"/>
      <c r="AH78" s="12"/>
      <c r="AI78" s="12"/>
      <c r="AJ78" s="12"/>
      <c r="AK78" s="12"/>
      <c r="AL78" s="12"/>
      <c r="AM78" s="12"/>
    </row>
    <row r="79" spans="1:39" s="3" customFormat="1" x14ac:dyDescent="0.25">
      <c r="A79" s="58"/>
      <c r="B79" s="30" t="str">
        <f>'Start Up Costs'!B29</f>
        <v>Training</v>
      </c>
      <c r="C79" s="141"/>
      <c r="D79" s="146"/>
      <c r="E79" s="146"/>
      <c r="F79" s="146"/>
      <c r="G79" s="146"/>
      <c r="H79" s="146"/>
      <c r="I79" s="146"/>
      <c r="J79" s="146"/>
      <c r="K79" s="146"/>
      <c r="L79" s="146"/>
      <c r="M79" s="146"/>
      <c r="N79" s="146"/>
      <c r="O79" s="146"/>
      <c r="P79" s="145">
        <f t="shared" si="30"/>
        <v>0</v>
      </c>
      <c r="Q79" s="186"/>
      <c r="R79" s="64"/>
      <c r="S79" s="12"/>
      <c r="T79" s="12"/>
      <c r="U79" s="12"/>
      <c r="V79" s="12"/>
      <c r="W79" s="12"/>
      <c r="X79" s="12"/>
      <c r="Y79" s="12"/>
      <c r="Z79" s="12"/>
      <c r="AA79" s="12"/>
      <c r="AB79" s="12"/>
      <c r="AC79" s="12"/>
      <c r="AD79" s="12"/>
      <c r="AE79" s="12"/>
      <c r="AF79" s="12"/>
      <c r="AG79" s="12"/>
      <c r="AH79" s="12"/>
      <c r="AI79" s="12"/>
      <c r="AJ79" s="12"/>
      <c r="AK79" s="12"/>
      <c r="AL79" s="12"/>
      <c r="AM79" s="12"/>
    </row>
    <row r="80" spans="1:39" s="3" customFormat="1" x14ac:dyDescent="0.25">
      <c r="A80" s="58"/>
      <c r="B80" s="30" t="str">
        <f>'Start Up Costs'!B30</f>
        <v>Subscriptions and memberships</v>
      </c>
      <c r="C80" s="141"/>
      <c r="D80" s="146"/>
      <c r="E80" s="146"/>
      <c r="F80" s="146"/>
      <c r="G80" s="146"/>
      <c r="H80" s="146"/>
      <c r="I80" s="146"/>
      <c r="J80" s="146"/>
      <c r="K80" s="146"/>
      <c r="L80" s="146"/>
      <c r="M80" s="146"/>
      <c r="N80" s="146"/>
      <c r="O80" s="146"/>
      <c r="P80" s="145">
        <f t="shared" si="30"/>
        <v>0</v>
      </c>
      <c r="Q80" s="186"/>
      <c r="R80" s="64"/>
      <c r="S80" s="12"/>
      <c r="T80" s="12"/>
      <c r="U80" s="12"/>
      <c r="V80" s="12"/>
      <c r="W80" s="12"/>
      <c r="X80" s="12"/>
      <c r="Y80" s="12"/>
      <c r="Z80" s="12"/>
      <c r="AA80" s="12"/>
      <c r="AB80" s="12"/>
      <c r="AC80" s="12"/>
      <c r="AD80" s="12"/>
      <c r="AE80" s="12"/>
      <c r="AF80" s="12"/>
      <c r="AG80" s="12"/>
      <c r="AH80" s="12"/>
      <c r="AI80" s="12"/>
      <c r="AJ80" s="12"/>
      <c r="AK80" s="12"/>
      <c r="AL80" s="12"/>
      <c r="AM80" s="12"/>
    </row>
    <row r="81" spans="1:39" s="3" customFormat="1" x14ac:dyDescent="0.25">
      <c r="A81" s="58"/>
      <c r="B81" s="30" t="str">
        <f>'Start Up Costs'!B31</f>
        <v>General expense 1</v>
      </c>
      <c r="C81" s="141"/>
      <c r="D81" s="146"/>
      <c r="E81" s="146"/>
      <c r="F81" s="146"/>
      <c r="G81" s="146"/>
      <c r="H81" s="146"/>
      <c r="I81" s="146"/>
      <c r="J81" s="146"/>
      <c r="K81" s="146"/>
      <c r="L81" s="146"/>
      <c r="M81" s="146"/>
      <c r="N81" s="146"/>
      <c r="O81" s="146"/>
      <c r="P81" s="145">
        <f t="shared" si="30"/>
        <v>0</v>
      </c>
      <c r="Q81" s="186"/>
      <c r="R81" s="64"/>
      <c r="S81" s="12"/>
      <c r="T81" s="12"/>
      <c r="U81" s="12"/>
      <c r="V81" s="12"/>
      <c r="W81" s="12"/>
      <c r="X81" s="12"/>
      <c r="Y81" s="12"/>
      <c r="Z81" s="12"/>
      <c r="AA81" s="12"/>
      <c r="AB81" s="12"/>
      <c r="AC81" s="12"/>
      <c r="AD81" s="12"/>
      <c r="AE81" s="12"/>
      <c r="AF81" s="12"/>
      <c r="AG81" s="12"/>
      <c r="AH81" s="12"/>
      <c r="AI81" s="12"/>
      <c r="AJ81" s="12"/>
      <c r="AK81" s="12"/>
      <c r="AL81" s="12"/>
      <c r="AM81" s="12"/>
    </row>
    <row r="82" spans="1:39" s="3" customFormat="1" x14ac:dyDescent="0.25">
      <c r="A82" s="58"/>
      <c r="B82" s="30" t="str">
        <f>'Start Up Costs'!B32</f>
        <v>General expense 2</v>
      </c>
      <c r="C82" s="141"/>
      <c r="D82" s="146"/>
      <c r="E82" s="146"/>
      <c r="F82" s="146"/>
      <c r="G82" s="146"/>
      <c r="H82" s="146"/>
      <c r="I82" s="146"/>
      <c r="J82" s="146"/>
      <c r="K82" s="146"/>
      <c r="L82" s="146"/>
      <c r="M82" s="146"/>
      <c r="N82" s="146"/>
      <c r="O82" s="146"/>
      <c r="P82" s="145">
        <f t="shared" si="30"/>
        <v>0</v>
      </c>
      <c r="Q82" s="186"/>
      <c r="R82" s="64"/>
      <c r="S82" s="12"/>
      <c r="T82" s="12"/>
      <c r="U82" s="12"/>
      <c r="V82" s="12"/>
      <c r="W82" s="12"/>
      <c r="X82" s="12"/>
      <c r="Y82" s="12"/>
      <c r="Z82" s="12"/>
      <c r="AA82" s="12"/>
      <c r="AB82" s="12"/>
      <c r="AC82" s="12"/>
      <c r="AD82" s="12"/>
      <c r="AE82" s="12"/>
      <c r="AF82" s="12"/>
      <c r="AG82" s="12"/>
      <c r="AH82" s="12"/>
      <c r="AI82" s="12"/>
      <c r="AJ82" s="12"/>
      <c r="AK82" s="12"/>
      <c r="AL82" s="12"/>
      <c r="AM82" s="12"/>
    </row>
    <row r="83" spans="1:39" s="3" customFormat="1" x14ac:dyDescent="0.25">
      <c r="A83" s="58"/>
      <c r="B83" s="30" t="str">
        <f>'Start Up Costs'!B33</f>
        <v>General expense 3</v>
      </c>
      <c r="C83" s="141"/>
      <c r="D83" s="146"/>
      <c r="E83" s="146"/>
      <c r="F83" s="146"/>
      <c r="G83" s="146"/>
      <c r="H83" s="146"/>
      <c r="I83" s="146"/>
      <c r="J83" s="146"/>
      <c r="K83" s="146"/>
      <c r="L83" s="146"/>
      <c r="M83" s="146"/>
      <c r="N83" s="146"/>
      <c r="O83" s="146"/>
      <c r="P83" s="145">
        <f t="shared" si="30"/>
        <v>0</v>
      </c>
      <c r="Q83" s="186"/>
      <c r="R83" s="64"/>
      <c r="S83" s="12"/>
      <c r="T83" s="12"/>
      <c r="U83" s="12"/>
      <c r="V83" s="12"/>
      <c r="W83" s="12"/>
      <c r="X83" s="12"/>
      <c r="Y83" s="12"/>
      <c r="Z83" s="12"/>
      <c r="AA83" s="12"/>
      <c r="AB83" s="12"/>
      <c r="AC83" s="12"/>
      <c r="AD83" s="12"/>
      <c r="AE83" s="12"/>
      <c r="AF83" s="12"/>
      <c r="AG83" s="12"/>
      <c r="AH83" s="12"/>
      <c r="AI83" s="12"/>
      <c r="AJ83" s="12"/>
      <c r="AK83" s="12"/>
      <c r="AL83" s="12"/>
      <c r="AM83" s="12"/>
    </row>
    <row r="84" spans="1:39" s="3" customFormat="1" x14ac:dyDescent="0.25">
      <c r="A84" s="58"/>
      <c r="B84" s="30" t="str">
        <f>'Start Up Costs'!B34</f>
        <v>General expense 4</v>
      </c>
      <c r="C84" s="141"/>
      <c r="D84" s="146"/>
      <c r="E84" s="146"/>
      <c r="F84" s="146"/>
      <c r="G84" s="146"/>
      <c r="H84" s="146"/>
      <c r="I84" s="146"/>
      <c r="J84" s="146"/>
      <c r="K84" s="146"/>
      <c r="L84" s="146"/>
      <c r="M84" s="146"/>
      <c r="N84" s="146"/>
      <c r="O84" s="146"/>
      <c r="P84" s="145">
        <f>SUM(D84:O84)</f>
        <v>0</v>
      </c>
      <c r="Q84" s="186"/>
      <c r="R84" s="64"/>
      <c r="S84" s="12"/>
      <c r="T84" s="12"/>
      <c r="U84" s="12"/>
      <c r="V84" s="12"/>
      <c r="W84" s="12"/>
      <c r="X84" s="12"/>
      <c r="Y84" s="12"/>
      <c r="Z84" s="12"/>
      <c r="AA84" s="12"/>
      <c r="AB84" s="12"/>
      <c r="AC84" s="12"/>
      <c r="AD84" s="12"/>
      <c r="AE84" s="12"/>
      <c r="AF84" s="12"/>
      <c r="AG84" s="12"/>
      <c r="AH84" s="12"/>
      <c r="AI84" s="12"/>
      <c r="AJ84" s="12"/>
      <c r="AK84" s="12"/>
      <c r="AL84" s="12"/>
      <c r="AM84" s="12"/>
    </row>
    <row r="85" spans="1:39" s="3" customFormat="1" x14ac:dyDescent="0.25">
      <c r="A85" s="58"/>
      <c r="B85" s="30" t="str">
        <f>'Start Up Costs'!B35</f>
        <v>General expense 5</v>
      </c>
      <c r="C85" s="141"/>
      <c r="D85" s="146"/>
      <c r="E85" s="146"/>
      <c r="F85" s="146"/>
      <c r="G85" s="146"/>
      <c r="H85" s="146"/>
      <c r="I85" s="146"/>
      <c r="J85" s="146"/>
      <c r="K85" s="146"/>
      <c r="L85" s="146"/>
      <c r="M85" s="146"/>
      <c r="N85" s="146"/>
      <c r="O85" s="146"/>
      <c r="P85" s="145">
        <f t="shared" si="30"/>
        <v>0</v>
      </c>
      <c r="Q85" s="186"/>
      <c r="R85" s="64"/>
      <c r="S85" s="12"/>
      <c r="T85" s="12"/>
      <c r="U85" s="12"/>
      <c r="V85" s="12"/>
      <c r="W85" s="12"/>
      <c r="X85" s="12"/>
      <c r="Y85" s="12"/>
      <c r="Z85" s="12"/>
      <c r="AA85" s="12"/>
      <c r="AB85" s="12"/>
      <c r="AC85" s="12"/>
      <c r="AD85" s="12"/>
      <c r="AE85" s="12"/>
      <c r="AF85" s="12"/>
      <c r="AG85" s="12"/>
      <c r="AH85" s="12"/>
      <c r="AI85" s="12"/>
      <c r="AJ85" s="12"/>
      <c r="AK85" s="12"/>
      <c r="AL85" s="12"/>
      <c r="AM85" s="12"/>
    </row>
    <row r="86" spans="1:39" x14ac:dyDescent="0.25">
      <c r="A86" s="35"/>
      <c r="B86" s="84" t="str">
        <f>'Projection Worksheet Year 1'!B86</f>
        <v>Utilities</v>
      </c>
      <c r="C86" s="141"/>
      <c r="D86" s="146"/>
      <c r="E86" s="146"/>
      <c r="F86" s="146"/>
      <c r="G86" s="146"/>
      <c r="H86" s="146"/>
      <c r="I86" s="146"/>
      <c r="J86" s="146"/>
      <c r="K86" s="146"/>
      <c r="L86" s="146"/>
      <c r="M86" s="146"/>
      <c r="N86" s="146"/>
      <c r="O86" s="146"/>
      <c r="P86" s="145">
        <f>SUM(D86:O86)</f>
        <v>0</v>
      </c>
      <c r="Q86" s="186"/>
      <c r="R86" s="35"/>
      <c r="S86" s="13"/>
      <c r="T86" s="13"/>
      <c r="U86" s="13"/>
      <c r="V86" s="13"/>
      <c r="W86" s="13"/>
      <c r="X86" s="13"/>
      <c r="Y86" s="13"/>
      <c r="Z86" s="13"/>
      <c r="AA86" s="13"/>
      <c r="AB86" s="13"/>
      <c r="AC86" s="13"/>
      <c r="AD86" s="13"/>
      <c r="AE86" s="13"/>
      <c r="AF86" s="13"/>
      <c r="AG86" s="13"/>
      <c r="AH86" s="13"/>
      <c r="AI86" s="13"/>
      <c r="AJ86" s="13"/>
      <c r="AK86" s="13"/>
      <c r="AL86" s="13"/>
      <c r="AM86" s="13"/>
    </row>
    <row r="87" spans="1:39" x14ac:dyDescent="0.25">
      <c r="A87" s="35"/>
      <c r="B87" s="84" t="str">
        <f>'Projection Worksheet Year 1'!B87</f>
        <v>Debit/ credit service expense</v>
      </c>
      <c r="C87" s="141"/>
      <c r="D87" s="146"/>
      <c r="E87" s="146"/>
      <c r="F87" s="146"/>
      <c r="G87" s="146"/>
      <c r="H87" s="146"/>
      <c r="I87" s="146"/>
      <c r="J87" s="146"/>
      <c r="K87" s="146"/>
      <c r="L87" s="146"/>
      <c r="M87" s="146"/>
      <c r="N87" s="146"/>
      <c r="O87" s="146"/>
      <c r="P87" s="145">
        <f>SUM(D87:O87)</f>
        <v>0</v>
      </c>
      <c r="Q87" s="186"/>
      <c r="R87" s="35"/>
      <c r="S87" s="13"/>
      <c r="T87" s="13"/>
      <c r="U87" s="13"/>
      <c r="V87" s="13"/>
      <c r="W87" s="13"/>
      <c r="X87" s="13"/>
      <c r="Y87" s="13"/>
      <c r="Z87" s="13"/>
      <c r="AA87" s="13"/>
      <c r="AB87" s="13"/>
      <c r="AC87" s="13"/>
      <c r="AD87" s="13"/>
      <c r="AE87" s="13"/>
      <c r="AF87" s="13"/>
      <c r="AG87" s="13"/>
      <c r="AH87" s="13"/>
      <c r="AI87" s="13"/>
      <c r="AJ87" s="13"/>
      <c r="AK87" s="13"/>
      <c r="AL87" s="13"/>
      <c r="AM87" s="13"/>
    </row>
    <row r="88" spans="1:39" x14ac:dyDescent="0.25">
      <c r="A88" s="35"/>
      <c r="B88" s="84" t="str">
        <f>'Projection Worksheet Year 1'!B88</f>
        <v>Operating expense 1</v>
      </c>
      <c r="C88" s="141"/>
      <c r="D88" s="146"/>
      <c r="E88" s="146"/>
      <c r="F88" s="146"/>
      <c r="G88" s="146"/>
      <c r="H88" s="146"/>
      <c r="I88" s="146"/>
      <c r="J88" s="146"/>
      <c r="K88" s="146"/>
      <c r="L88" s="146"/>
      <c r="M88" s="146"/>
      <c r="N88" s="146"/>
      <c r="O88" s="146"/>
      <c r="P88" s="145">
        <f>SUM(D88:O88)</f>
        <v>0</v>
      </c>
      <c r="Q88" s="186"/>
      <c r="R88" s="35"/>
      <c r="S88" s="13"/>
      <c r="T88" s="13"/>
      <c r="U88" s="13"/>
      <c r="V88" s="13"/>
      <c r="W88" s="13"/>
      <c r="X88" s="13"/>
      <c r="Y88" s="13"/>
      <c r="Z88" s="13"/>
      <c r="AA88" s="13"/>
      <c r="AB88" s="13"/>
      <c r="AC88" s="13"/>
      <c r="AD88" s="13"/>
      <c r="AE88" s="13"/>
      <c r="AF88" s="13"/>
      <c r="AG88" s="13"/>
      <c r="AH88" s="13"/>
      <c r="AI88" s="13"/>
      <c r="AJ88" s="13"/>
      <c r="AK88" s="13"/>
      <c r="AL88" s="13"/>
      <c r="AM88" s="13"/>
    </row>
    <row r="89" spans="1:39" x14ac:dyDescent="0.25">
      <c r="A89" s="35"/>
      <c r="B89" s="84" t="str">
        <f>'Projection Worksheet Year 1'!B89</f>
        <v>Operating expense 2</v>
      </c>
      <c r="C89" s="141"/>
      <c r="D89" s="146"/>
      <c r="E89" s="146"/>
      <c r="F89" s="146"/>
      <c r="G89" s="146"/>
      <c r="H89" s="146"/>
      <c r="I89" s="146"/>
      <c r="J89" s="146"/>
      <c r="K89" s="146"/>
      <c r="L89" s="146"/>
      <c r="M89" s="146"/>
      <c r="N89" s="146"/>
      <c r="O89" s="146"/>
      <c r="P89" s="145">
        <f>SUM(D89:O89)</f>
        <v>0</v>
      </c>
      <c r="Q89" s="186"/>
      <c r="R89" s="35"/>
      <c r="S89" s="13"/>
      <c r="T89" s="13"/>
      <c r="U89" s="13"/>
      <c r="V89" s="13"/>
      <c r="W89" s="13"/>
      <c r="X89" s="13"/>
      <c r="Y89" s="13"/>
      <c r="Z89" s="13"/>
      <c r="AA89" s="13"/>
      <c r="AB89" s="13"/>
      <c r="AC89" s="13"/>
      <c r="AD89" s="13"/>
      <c r="AE89" s="13"/>
      <c r="AF89" s="13"/>
      <c r="AG89" s="13"/>
      <c r="AH89" s="13"/>
      <c r="AI89" s="13"/>
      <c r="AJ89" s="13"/>
      <c r="AK89" s="13"/>
      <c r="AL89" s="13"/>
      <c r="AM89" s="13"/>
    </row>
    <row r="90" spans="1:39" x14ac:dyDescent="0.25">
      <c r="A90" s="35"/>
      <c r="B90" s="84" t="str">
        <f>'Projection Worksheet Year 1'!B90</f>
        <v>Operating expense 3</v>
      </c>
      <c r="C90" s="141"/>
      <c r="D90" s="146"/>
      <c r="E90" s="146"/>
      <c r="F90" s="146"/>
      <c r="G90" s="146"/>
      <c r="H90" s="146"/>
      <c r="I90" s="146"/>
      <c r="J90" s="146"/>
      <c r="K90" s="146"/>
      <c r="L90" s="146"/>
      <c r="M90" s="146"/>
      <c r="N90" s="146"/>
      <c r="O90" s="146"/>
      <c r="P90" s="145">
        <f>SUM(D90:O90)</f>
        <v>0</v>
      </c>
      <c r="Q90" s="186"/>
      <c r="R90" s="35"/>
      <c r="S90" s="13"/>
      <c r="T90" s="13"/>
      <c r="U90" s="13"/>
      <c r="V90" s="13"/>
      <c r="W90" s="13"/>
      <c r="X90" s="13"/>
      <c r="Y90" s="13"/>
      <c r="Z90" s="13"/>
      <c r="AA90" s="13"/>
      <c r="AB90" s="13"/>
      <c r="AC90" s="13"/>
      <c r="AD90" s="13"/>
      <c r="AE90" s="13"/>
      <c r="AF90" s="13"/>
      <c r="AG90" s="13"/>
      <c r="AH90" s="13"/>
      <c r="AI90" s="13"/>
      <c r="AJ90" s="13"/>
      <c r="AK90" s="13"/>
      <c r="AL90" s="13"/>
      <c r="AM90" s="13"/>
    </row>
    <row r="91" spans="1:39" x14ac:dyDescent="0.25">
      <c r="A91" s="35"/>
      <c r="B91" s="79" t="s">
        <v>44</v>
      </c>
      <c r="C91" s="149"/>
      <c r="D91" s="148">
        <f t="shared" ref="D91:P91" si="31">SUM(D71:D90)</f>
        <v>0</v>
      </c>
      <c r="E91" s="148">
        <f t="shared" si="31"/>
        <v>0</v>
      </c>
      <c r="F91" s="148">
        <f t="shared" si="31"/>
        <v>0</v>
      </c>
      <c r="G91" s="148">
        <f t="shared" si="31"/>
        <v>0</v>
      </c>
      <c r="H91" s="148">
        <f t="shared" si="31"/>
        <v>0</v>
      </c>
      <c r="I91" s="148">
        <f t="shared" si="31"/>
        <v>0</v>
      </c>
      <c r="J91" s="148">
        <f t="shared" si="31"/>
        <v>0</v>
      </c>
      <c r="K91" s="148">
        <f t="shared" si="31"/>
        <v>0</v>
      </c>
      <c r="L91" s="148">
        <f t="shared" si="31"/>
        <v>0</v>
      </c>
      <c r="M91" s="148">
        <f t="shared" si="31"/>
        <v>0</v>
      </c>
      <c r="N91" s="148">
        <f t="shared" si="31"/>
        <v>0</v>
      </c>
      <c r="O91" s="148">
        <f t="shared" si="31"/>
        <v>0</v>
      </c>
      <c r="P91" s="150">
        <f t="shared" si="31"/>
        <v>0</v>
      </c>
      <c r="Q91" s="186"/>
      <c r="R91" s="35"/>
      <c r="S91" s="13"/>
      <c r="T91" s="13"/>
      <c r="U91" s="13"/>
      <c r="V91" s="13"/>
      <c r="W91" s="13"/>
      <c r="X91" s="13"/>
      <c r="Y91" s="13"/>
      <c r="Z91" s="13"/>
      <c r="AA91" s="13"/>
      <c r="AB91" s="13"/>
      <c r="AC91" s="13"/>
      <c r="AD91" s="13"/>
      <c r="AE91" s="13"/>
      <c r="AF91" s="13"/>
      <c r="AG91" s="13"/>
      <c r="AH91" s="13"/>
      <c r="AI91" s="13"/>
      <c r="AJ91" s="13"/>
      <c r="AK91" s="13"/>
      <c r="AL91" s="13"/>
      <c r="AM91" s="13"/>
    </row>
    <row r="92" spans="1:39" x14ac:dyDescent="0.25">
      <c r="A92" s="35"/>
      <c r="B92" s="73" t="s">
        <v>14</v>
      </c>
      <c r="C92" s="152"/>
      <c r="D92" s="153"/>
      <c r="E92" s="153"/>
      <c r="F92" s="153"/>
      <c r="G92" s="153"/>
      <c r="H92" s="153"/>
      <c r="I92" s="153"/>
      <c r="J92" s="153"/>
      <c r="K92" s="153"/>
      <c r="L92" s="153"/>
      <c r="M92" s="153"/>
      <c r="N92" s="153"/>
      <c r="O92" s="153"/>
      <c r="P92" s="154"/>
      <c r="Q92" s="186"/>
      <c r="R92" s="35"/>
      <c r="S92" s="13"/>
      <c r="T92" s="13"/>
      <c r="U92" s="13"/>
      <c r="V92" s="13"/>
      <c r="W92" s="13"/>
      <c r="X92" s="13"/>
      <c r="Y92" s="13"/>
      <c r="Z92" s="13"/>
      <c r="AA92" s="13"/>
      <c r="AB92" s="13"/>
      <c r="AC92" s="13"/>
      <c r="AD92" s="13"/>
      <c r="AE92" s="13"/>
      <c r="AF92" s="13"/>
      <c r="AG92" s="13"/>
      <c r="AH92" s="13"/>
      <c r="AI92" s="13"/>
      <c r="AJ92" s="13"/>
      <c r="AK92" s="13"/>
      <c r="AL92" s="13"/>
      <c r="AM92" s="13"/>
    </row>
    <row r="93" spans="1:39" x14ac:dyDescent="0.25">
      <c r="A93" s="35"/>
      <c r="B93" s="402" t="s">
        <v>266</v>
      </c>
      <c r="C93" s="403"/>
      <c r="D93" s="403"/>
      <c r="E93" s="404"/>
      <c r="F93" s="146"/>
      <c r="G93" s="362">
        <f>'Income Tax'!H28</f>
        <v>0</v>
      </c>
      <c r="H93" s="146"/>
      <c r="I93" s="146"/>
      <c r="J93" s="146"/>
      <c r="K93" s="146"/>
      <c r="L93" s="146"/>
      <c r="M93" s="146"/>
      <c r="N93" s="146"/>
      <c r="O93" s="146"/>
      <c r="P93" s="145">
        <f>SUM(D93:O93)</f>
        <v>0</v>
      </c>
      <c r="Q93" s="186"/>
      <c r="R93" s="35"/>
      <c r="S93" s="13"/>
      <c r="T93" s="13"/>
      <c r="U93" s="13"/>
      <c r="V93" s="13"/>
      <c r="W93" s="13"/>
      <c r="X93" s="13"/>
      <c r="Y93" s="13"/>
      <c r="Z93" s="13"/>
      <c r="AA93" s="13"/>
      <c r="AB93" s="13"/>
      <c r="AC93" s="13"/>
      <c r="AD93" s="13"/>
      <c r="AE93" s="13"/>
      <c r="AF93" s="13"/>
      <c r="AG93" s="13"/>
      <c r="AH93" s="13"/>
      <c r="AI93" s="13"/>
      <c r="AJ93" s="13"/>
      <c r="AK93" s="13"/>
      <c r="AL93" s="13"/>
      <c r="AM93" s="13"/>
    </row>
    <row r="94" spans="1:39" x14ac:dyDescent="0.25">
      <c r="A94" s="35"/>
      <c r="B94" s="84" t="str">
        <f>'Projection Worksheet Year 1'!B94</f>
        <v>Loan 1 Repayment</v>
      </c>
      <c r="C94" s="141"/>
      <c r="D94" s="361" t="str">
        <f>IF('Amortization Schedule - Loan 1'!E34=0,"",'Amortization Schedule - Loan 1'!E34)</f>
        <v/>
      </c>
      <c r="E94" s="361" t="str">
        <f>IF('Amortization Schedule - Loan 1'!E35=0,"",'Amortization Schedule - Loan 1'!E35)</f>
        <v/>
      </c>
      <c r="F94" s="361" t="str">
        <f>IF('Amortization Schedule - Loan 1'!E36=0,"",'Amortization Schedule - Loan 1'!E36)</f>
        <v/>
      </c>
      <c r="G94" s="361" t="str">
        <f>IF('Amortization Schedule - Loan 1'!E37=0,"",'Amortization Schedule - Loan 1'!E37)</f>
        <v/>
      </c>
      <c r="H94" s="361" t="str">
        <f>IF('Amortization Schedule - Loan 1'!E38=0,"",'Amortization Schedule - Loan 1'!E38)</f>
        <v/>
      </c>
      <c r="I94" s="361" t="str">
        <f>IF('Amortization Schedule - Loan 1'!E39=0,"",'Amortization Schedule - Loan 1'!E39)</f>
        <v/>
      </c>
      <c r="J94" s="361" t="str">
        <f>IF('Amortization Schedule - Loan 1'!E40=0,"",'Amortization Schedule - Loan 1'!E40)</f>
        <v/>
      </c>
      <c r="K94" s="361" t="str">
        <f>IF('Amortization Schedule - Loan 1'!E41=0,"",'Amortization Schedule - Loan 1'!E41)</f>
        <v/>
      </c>
      <c r="L94" s="361" t="str">
        <f>IF('Amortization Schedule - Loan 1'!E42=0,"",'Amortization Schedule - Loan 1'!E42)</f>
        <v/>
      </c>
      <c r="M94" s="361" t="str">
        <f>IF('Amortization Schedule - Loan 1'!E43=0,"",'Amortization Schedule - Loan 1'!E43)</f>
        <v/>
      </c>
      <c r="N94" s="361" t="str">
        <f>IF('Amortization Schedule - Loan 1'!E44=0,"",'Amortization Schedule - Loan 1'!E44)</f>
        <v/>
      </c>
      <c r="O94" s="361" t="str">
        <f>IF('Amortization Schedule - Loan 1'!E45=0,"",'Amortization Schedule - Loan 1'!E45)</f>
        <v/>
      </c>
      <c r="P94" s="145">
        <f>SUM(D94:O94)</f>
        <v>0</v>
      </c>
      <c r="Q94" s="186"/>
      <c r="R94" s="35"/>
      <c r="S94" s="13"/>
      <c r="T94" s="13"/>
      <c r="U94" s="13"/>
      <c r="V94" s="13"/>
      <c r="W94" s="13"/>
      <c r="X94" s="13"/>
      <c r="Y94" s="13"/>
      <c r="Z94" s="13"/>
      <c r="AA94" s="13"/>
      <c r="AB94" s="13"/>
      <c r="AC94" s="13"/>
      <c r="AD94" s="13"/>
      <c r="AE94" s="13"/>
      <c r="AF94" s="13"/>
      <c r="AG94" s="13"/>
      <c r="AH94" s="13"/>
      <c r="AI94" s="13"/>
      <c r="AJ94" s="13"/>
      <c r="AK94" s="13"/>
      <c r="AL94" s="13"/>
      <c r="AM94" s="13"/>
    </row>
    <row r="95" spans="1:39" x14ac:dyDescent="0.25">
      <c r="A95" s="35"/>
      <c r="B95" s="84" t="str">
        <f>'Projection Worksheet Year 1'!B95</f>
        <v>Loan 2 Repayment</v>
      </c>
      <c r="C95" s="141"/>
      <c r="D95" s="361" t="str">
        <f>IF('Amortization Schedule - Loan 2'!E34=0,"",'Amortization Schedule - Loan 2'!E34)</f>
        <v/>
      </c>
      <c r="E95" s="361" t="str">
        <f>IF('Amortization Schedule - Loan 2'!E35=0,"",'Amortization Schedule - Loan 2'!E35)</f>
        <v/>
      </c>
      <c r="F95" s="361" t="str">
        <f>IF('Amortization Schedule - Loan 2'!E36=0,"",'Amortization Schedule - Loan 2'!E36)</f>
        <v/>
      </c>
      <c r="G95" s="361" t="str">
        <f>IF('Amortization Schedule - Loan 2'!E37=0,"",'Amortization Schedule - Loan 2'!E37)</f>
        <v/>
      </c>
      <c r="H95" s="361" t="str">
        <f>IF('Amortization Schedule - Loan 2'!E38=0,"",'Amortization Schedule - Loan 2'!E38)</f>
        <v/>
      </c>
      <c r="I95" s="361" t="str">
        <f>IF('Amortization Schedule - Loan 2'!E39=0,"",'Amortization Schedule - Loan 2'!E39)</f>
        <v/>
      </c>
      <c r="J95" s="361" t="str">
        <f>IF('Amortization Schedule - Loan 2'!E40=0,"",'Amortization Schedule - Loan 2'!E40)</f>
        <v/>
      </c>
      <c r="K95" s="361" t="str">
        <f>IF('Amortization Schedule - Loan 2'!E41=0,"",'Amortization Schedule - Loan 2'!E41)</f>
        <v/>
      </c>
      <c r="L95" s="361" t="str">
        <f>IF('Amortization Schedule - Loan 2'!E42=0,"",'Amortization Schedule - Loan 2'!E42)</f>
        <v/>
      </c>
      <c r="M95" s="361" t="str">
        <f>IF('Amortization Schedule - Loan 2'!E43=0,"",'Amortization Schedule - Loan 2'!E43)</f>
        <v/>
      </c>
      <c r="N95" s="361" t="str">
        <f>IF('Amortization Schedule - Loan 2'!E44=0,"",'Amortization Schedule - Loan 2'!E44)</f>
        <v/>
      </c>
      <c r="O95" s="361" t="str">
        <f>IF('Amortization Schedule - Loan 2'!E45=0,"",'Amortization Schedule - Loan 2'!E45)</f>
        <v/>
      </c>
      <c r="P95" s="145">
        <f t="shared" ref="P95:P96" si="32">SUM(D95:O95)</f>
        <v>0</v>
      </c>
      <c r="Q95" s="186"/>
      <c r="R95" s="35"/>
      <c r="S95" s="13"/>
      <c r="T95" s="13"/>
      <c r="U95" s="13"/>
      <c r="V95" s="13"/>
      <c r="W95" s="13"/>
      <c r="X95" s="13"/>
      <c r="Y95" s="13"/>
      <c r="Z95" s="13"/>
      <c r="AA95" s="13"/>
      <c r="AB95" s="13"/>
      <c r="AC95" s="13"/>
      <c r="AD95" s="13"/>
      <c r="AE95" s="13"/>
      <c r="AF95" s="13"/>
      <c r="AG95" s="13"/>
      <c r="AH95" s="13"/>
      <c r="AI95" s="13"/>
      <c r="AJ95" s="13"/>
      <c r="AK95" s="13"/>
      <c r="AL95" s="13"/>
      <c r="AM95" s="13"/>
    </row>
    <row r="96" spans="1:39" x14ac:dyDescent="0.25">
      <c r="A96" s="35"/>
      <c r="B96" s="84" t="str">
        <f>'Projection Worksheet Year 1'!B96</f>
        <v>Loan 3 Repayment</v>
      </c>
      <c r="C96" s="141"/>
      <c r="D96" s="361" t="str">
        <f>IF('Amortization Schedule - Loan 3'!E34=0,"",'Amortization Schedule - Loan 3'!E34)</f>
        <v/>
      </c>
      <c r="E96" s="361" t="str">
        <f>IF('Amortization Schedule - Loan 3'!E35=0,"",'Amortization Schedule - Loan 3'!E35)</f>
        <v/>
      </c>
      <c r="F96" s="361" t="str">
        <f>IF('Amortization Schedule - Loan 3'!E36=0,"",'Amortization Schedule - Loan 3'!E36)</f>
        <v/>
      </c>
      <c r="G96" s="361" t="str">
        <f>IF('Amortization Schedule - Loan 3'!E37=0,"",'Amortization Schedule - Loan 3'!E37)</f>
        <v/>
      </c>
      <c r="H96" s="361" t="str">
        <f>IF('Amortization Schedule - Loan 3'!E38=0,"",'Amortization Schedule - Loan 3'!E38)</f>
        <v/>
      </c>
      <c r="I96" s="361" t="str">
        <f>IF('Amortization Schedule - Loan 3'!E39=0,"",'Amortization Schedule - Loan 3'!E39)</f>
        <v/>
      </c>
      <c r="J96" s="361" t="str">
        <f>IF('Amortization Schedule - Loan 3'!E40=0,"",'Amortization Schedule - Loan 3'!E40)</f>
        <v/>
      </c>
      <c r="K96" s="361" t="str">
        <f>IF('Amortization Schedule - Loan 3'!E41=0,"",'Amortization Schedule - Loan 3'!E41)</f>
        <v/>
      </c>
      <c r="L96" s="361" t="str">
        <f>IF('Amortization Schedule - Loan 3'!E42=0,"",'Amortization Schedule - Loan 3'!E42)</f>
        <v/>
      </c>
      <c r="M96" s="361" t="str">
        <f>IF('Amortization Schedule - Loan 3'!E43=0,"",'Amortization Schedule - Loan 3'!E43)</f>
        <v/>
      </c>
      <c r="N96" s="361" t="str">
        <f>IF('Amortization Schedule - Loan 3'!E44=0,"",'Amortization Schedule - Loan 3'!E44)</f>
        <v/>
      </c>
      <c r="O96" s="361" t="str">
        <f>IF('Amortization Schedule - Loan 3'!E45=0,"",'Amortization Schedule - Loan 3'!E45)</f>
        <v/>
      </c>
      <c r="P96" s="145">
        <f t="shared" si="32"/>
        <v>0</v>
      </c>
      <c r="Q96" s="186"/>
      <c r="R96" s="35"/>
      <c r="S96" s="13"/>
      <c r="T96" s="13"/>
      <c r="U96" s="13"/>
      <c r="V96" s="13"/>
      <c r="W96" s="13"/>
      <c r="X96" s="13"/>
      <c r="Y96" s="13"/>
      <c r="Z96" s="13"/>
      <c r="AA96" s="13"/>
      <c r="AB96" s="13"/>
      <c r="AC96" s="13"/>
      <c r="AD96" s="13"/>
      <c r="AE96" s="13"/>
      <c r="AF96" s="13"/>
      <c r="AG96" s="13"/>
      <c r="AH96" s="13"/>
      <c r="AI96" s="13"/>
      <c r="AJ96" s="13"/>
      <c r="AK96" s="13"/>
      <c r="AL96" s="13"/>
      <c r="AM96" s="13"/>
    </row>
    <row r="97" spans="1:39" x14ac:dyDescent="0.25">
      <c r="A97" s="35"/>
      <c r="B97" s="79" t="s">
        <v>45</v>
      </c>
      <c r="C97" s="156"/>
      <c r="D97" s="148">
        <f t="shared" ref="D97:O97" si="33">SUM(D93:D95)</f>
        <v>0</v>
      </c>
      <c r="E97" s="148">
        <f t="shared" si="33"/>
        <v>0</v>
      </c>
      <c r="F97" s="148">
        <f t="shared" si="33"/>
        <v>0</v>
      </c>
      <c r="G97" s="148">
        <f t="shared" si="33"/>
        <v>0</v>
      </c>
      <c r="H97" s="148">
        <f t="shared" si="33"/>
        <v>0</v>
      </c>
      <c r="I97" s="148">
        <f t="shared" si="33"/>
        <v>0</v>
      </c>
      <c r="J97" s="148">
        <f t="shared" si="33"/>
        <v>0</v>
      </c>
      <c r="K97" s="148">
        <f t="shared" si="33"/>
        <v>0</v>
      </c>
      <c r="L97" s="148">
        <f t="shared" si="33"/>
        <v>0</v>
      </c>
      <c r="M97" s="148">
        <f t="shared" si="33"/>
        <v>0</v>
      </c>
      <c r="N97" s="148">
        <f t="shared" si="33"/>
        <v>0</v>
      </c>
      <c r="O97" s="148">
        <f t="shared" si="33"/>
        <v>0</v>
      </c>
      <c r="P97" s="150">
        <f>SUM(D97:O97)</f>
        <v>0</v>
      </c>
      <c r="Q97" s="356"/>
      <c r="R97" s="37"/>
    </row>
    <row r="98" spans="1:39" ht="13.8" thickBot="1" x14ac:dyDescent="0.3">
      <c r="A98" s="35"/>
      <c r="B98" s="82" t="s">
        <v>54</v>
      </c>
      <c r="C98" s="157"/>
      <c r="D98" s="157">
        <f>D46+D48+D58+D69+D91+D97</f>
        <v>0</v>
      </c>
      <c r="E98" s="157">
        <f t="shared" ref="E98:P98" si="34">E46+E48+E58+E69+E91+E97</f>
        <v>0</v>
      </c>
      <c r="F98" s="157">
        <f t="shared" si="34"/>
        <v>0</v>
      </c>
      <c r="G98" s="157">
        <f t="shared" si="34"/>
        <v>0</v>
      </c>
      <c r="H98" s="157">
        <f t="shared" si="34"/>
        <v>0</v>
      </c>
      <c r="I98" s="157">
        <f t="shared" si="34"/>
        <v>0</v>
      </c>
      <c r="J98" s="157">
        <f t="shared" si="34"/>
        <v>0</v>
      </c>
      <c r="K98" s="157">
        <f t="shared" si="34"/>
        <v>0</v>
      </c>
      <c r="L98" s="157">
        <f t="shared" si="34"/>
        <v>0</v>
      </c>
      <c r="M98" s="157">
        <f t="shared" si="34"/>
        <v>0</v>
      </c>
      <c r="N98" s="157">
        <f t="shared" si="34"/>
        <v>0</v>
      </c>
      <c r="O98" s="157">
        <f t="shared" si="34"/>
        <v>0</v>
      </c>
      <c r="P98" s="157">
        <f t="shared" si="34"/>
        <v>0</v>
      </c>
      <c r="Q98" s="356"/>
      <c r="R98" s="37"/>
    </row>
    <row r="99" spans="1:39" s="8" customFormat="1" ht="13.5" customHeight="1" thickBot="1" x14ac:dyDescent="0.35">
      <c r="A99" s="27"/>
      <c r="B99" s="38"/>
      <c r="C99" s="160"/>
      <c r="D99" s="159"/>
      <c r="E99" s="159"/>
      <c r="F99" s="159"/>
      <c r="G99" s="159"/>
      <c r="H99" s="159"/>
      <c r="I99" s="159"/>
      <c r="J99" s="159"/>
      <c r="K99" s="159"/>
      <c r="L99" s="159"/>
      <c r="M99" s="159"/>
      <c r="N99" s="159"/>
      <c r="O99" s="159"/>
      <c r="P99" s="159"/>
      <c r="Q99" s="51"/>
      <c r="R99" s="37"/>
      <c r="S99" s="11"/>
      <c r="T99" s="11"/>
      <c r="U99" s="11"/>
      <c r="V99" s="11"/>
      <c r="W99" s="11"/>
      <c r="X99" s="11"/>
      <c r="Y99" s="11"/>
      <c r="Z99" s="11"/>
      <c r="AA99" s="11"/>
      <c r="AB99" s="11"/>
      <c r="AC99" s="11"/>
      <c r="AD99" s="11"/>
      <c r="AE99" s="11"/>
      <c r="AF99" s="11"/>
      <c r="AG99" s="11"/>
      <c r="AH99" s="11"/>
      <c r="AI99" s="11"/>
      <c r="AJ99" s="11"/>
      <c r="AK99" s="11"/>
      <c r="AL99" s="11"/>
      <c r="AM99" s="11"/>
    </row>
    <row r="100" spans="1:39" x14ac:dyDescent="0.25">
      <c r="A100" s="35"/>
      <c r="B100" s="108" t="s">
        <v>55</v>
      </c>
      <c r="C100" s="161"/>
      <c r="D100" s="161">
        <f t="shared" ref="D100:O100" si="35">+D41-D98</f>
        <v>0</v>
      </c>
      <c r="E100" s="161">
        <f t="shared" si="35"/>
        <v>0</v>
      </c>
      <c r="F100" s="161">
        <f t="shared" si="35"/>
        <v>0</v>
      </c>
      <c r="G100" s="161">
        <f t="shared" si="35"/>
        <v>0</v>
      </c>
      <c r="H100" s="161">
        <f t="shared" si="35"/>
        <v>0</v>
      </c>
      <c r="I100" s="161">
        <f t="shared" si="35"/>
        <v>0</v>
      </c>
      <c r="J100" s="161">
        <f t="shared" si="35"/>
        <v>0</v>
      </c>
      <c r="K100" s="161">
        <f t="shared" si="35"/>
        <v>0</v>
      </c>
      <c r="L100" s="161">
        <f t="shared" si="35"/>
        <v>0</v>
      </c>
      <c r="M100" s="161">
        <f t="shared" si="35"/>
        <v>0</v>
      </c>
      <c r="N100" s="161">
        <f t="shared" si="35"/>
        <v>0</v>
      </c>
      <c r="O100" s="161">
        <f t="shared" si="35"/>
        <v>0</v>
      </c>
      <c r="P100" s="162"/>
      <c r="Q100" s="37"/>
      <c r="R100" s="37"/>
    </row>
    <row r="101" spans="1:39" x14ac:dyDescent="0.25">
      <c r="A101" s="35"/>
      <c r="B101" s="79" t="s">
        <v>56</v>
      </c>
      <c r="C101" s="148"/>
      <c r="D101" s="148">
        <f>'Projection Worksheet Year 2'!O102</f>
        <v>0</v>
      </c>
      <c r="E101" s="148">
        <f>+D102</f>
        <v>0</v>
      </c>
      <c r="F101" s="148">
        <f t="shared" ref="F101:O101" si="36">+E102</f>
        <v>0</v>
      </c>
      <c r="G101" s="148">
        <f t="shared" si="36"/>
        <v>0</v>
      </c>
      <c r="H101" s="148">
        <f t="shared" si="36"/>
        <v>0</v>
      </c>
      <c r="I101" s="148">
        <f t="shared" si="36"/>
        <v>0</v>
      </c>
      <c r="J101" s="148">
        <f>+I102</f>
        <v>0</v>
      </c>
      <c r="K101" s="148">
        <f>+J102</f>
        <v>0</v>
      </c>
      <c r="L101" s="148">
        <f t="shared" si="36"/>
        <v>0</v>
      </c>
      <c r="M101" s="148">
        <f t="shared" si="36"/>
        <v>0</v>
      </c>
      <c r="N101" s="148">
        <f t="shared" si="36"/>
        <v>0</v>
      </c>
      <c r="O101" s="148">
        <f t="shared" si="36"/>
        <v>0</v>
      </c>
      <c r="P101" s="150"/>
      <c r="Q101" s="37"/>
      <c r="R101" s="37"/>
    </row>
    <row r="102" spans="1:39" ht="13.8" thickBot="1" x14ac:dyDescent="0.3">
      <c r="A102" s="35"/>
      <c r="B102" s="82" t="s">
        <v>57</v>
      </c>
      <c r="C102" s="163"/>
      <c r="D102" s="163">
        <f t="shared" ref="D102:O102" si="37">SUM(D100:D101)</f>
        <v>0</v>
      </c>
      <c r="E102" s="163">
        <f t="shared" si="37"/>
        <v>0</v>
      </c>
      <c r="F102" s="163">
        <f t="shared" si="37"/>
        <v>0</v>
      </c>
      <c r="G102" s="163">
        <f t="shared" si="37"/>
        <v>0</v>
      </c>
      <c r="H102" s="163">
        <f t="shared" si="37"/>
        <v>0</v>
      </c>
      <c r="I102" s="163">
        <f t="shared" si="37"/>
        <v>0</v>
      </c>
      <c r="J102" s="163">
        <f t="shared" si="37"/>
        <v>0</v>
      </c>
      <c r="K102" s="163">
        <f t="shared" si="37"/>
        <v>0</v>
      </c>
      <c r="L102" s="163">
        <f t="shared" si="37"/>
        <v>0</v>
      </c>
      <c r="M102" s="163">
        <f t="shared" si="37"/>
        <v>0</v>
      </c>
      <c r="N102" s="163">
        <f t="shared" si="37"/>
        <v>0</v>
      </c>
      <c r="O102" s="163">
        <f t="shared" si="37"/>
        <v>0</v>
      </c>
      <c r="P102" s="164"/>
      <c r="Q102" s="37"/>
      <c r="R102" s="37"/>
    </row>
    <row r="103" spans="1:39" s="3" customFormat="1" x14ac:dyDescent="0.25">
      <c r="A103" s="58"/>
      <c r="B103" s="35"/>
      <c r="C103" s="35"/>
      <c r="D103" s="37"/>
      <c r="E103" s="37"/>
      <c r="F103" s="90"/>
      <c r="G103" s="90"/>
      <c r="H103" s="90"/>
      <c r="I103" s="90"/>
      <c r="J103" s="37"/>
      <c r="K103" s="37"/>
      <c r="L103" s="37"/>
      <c r="M103" s="37"/>
      <c r="N103" s="37"/>
      <c r="O103" s="64"/>
      <c r="P103" s="64"/>
      <c r="Q103" s="64"/>
      <c r="R103" s="64"/>
      <c r="S103" s="12"/>
      <c r="T103" s="12"/>
      <c r="U103" s="12"/>
      <c r="V103" s="12"/>
      <c r="W103" s="12"/>
      <c r="X103" s="12"/>
      <c r="Y103" s="12"/>
      <c r="Z103" s="12"/>
      <c r="AA103" s="12"/>
      <c r="AB103" s="12"/>
      <c r="AC103" s="12"/>
      <c r="AD103" s="12"/>
      <c r="AE103" s="12"/>
      <c r="AF103" s="12"/>
      <c r="AG103" s="12"/>
      <c r="AH103" s="12"/>
      <c r="AI103" s="12"/>
      <c r="AJ103" s="12"/>
      <c r="AK103" s="12"/>
    </row>
    <row r="104" spans="1:39" s="3" customFormat="1" x14ac:dyDescent="0.25">
      <c r="A104" s="58"/>
      <c r="B104" s="91"/>
      <c r="C104" s="35"/>
      <c r="D104" s="37"/>
      <c r="E104" s="37"/>
      <c r="F104" s="37"/>
      <c r="G104" s="37"/>
      <c r="H104" s="58"/>
      <c r="I104" s="37"/>
      <c r="J104" s="37"/>
      <c r="K104" s="37"/>
      <c r="L104" s="37"/>
      <c r="M104" s="37"/>
      <c r="N104" s="37"/>
      <c r="O104" s="37"/>
      <c r="P104" s="50"/>
      <c r="Q104" s="64"/>
      <c r="R104" s="64"/>
      <c r="S104" s="12"/>
      <c r="T104" s="12"/>
      <c r="U104" s="12"/>
      <c r="V104" s="12"/>
      <c r="W104" s="12"/>
      <c r="X104" s="12"/>
      <c r="Y104" s="12"/>
      <c r="Z104" s="12"/>
      <c r="AA104" s="12"/>
      <c r="AB104" s="12"/>
      <c r="AC104" s="12"/>
      <c r="AD104" s="12"/>
      <c r="AE104" s="12"/>
      <c r="AF104" s="12"/>
      <c r="AG104" s="12"/>
      <c r="AH104" s="12"/>
      <c r="AI104" s="12"/>
    </row>
    <row r="105" spans="1:39" x14ac:dyDescent="0.25">
      <c r="AJ105" s="13"/>
      <c r="AK105" s="13"/>
      <c r="AL105" s="13"/>
      <c r="AM105" s="13"/>
    </row>
    <row r="106" spans="1:39" x14ac:dyDescent="0.25">
      <c r="AJ106" s="13"/>
      <c r="AK106" s="13"/>
      <c r="AL106" s="13"/>
      <c r="AM106" s="13"/>
    </row>
    <row r="107" spans="1:39" x14ac:dyDescent="0.25">
      <c r="AJ107" s="13"/>
      <c r="AK107" s="13"/>
      <c r="AL107" s="13"/>
      <c r="AM107" s="13"/>
    </row>
    <row r="108" spans="1:39" x14ac:dyDescent="0.25">
      <c r="AJ108" s="13"/>
      <c r="AK108" s="13"/>
      <c r="AL108" s="13"/>
      <c r="AM108" s="13"/>
    </row>
    <row r="109" spans="1:39" x14ac:dyDescent="0.25">
      <c r="D109" s="14" t="s">
        <v>78</v>
      </c>
    </row>
  </sheetData>
  <sheetProtection sheet="1" objects="1" scenarios="1"/>
  <mergeCells count="3">
    <mergeCell ref="Q17:Q18"/>
    <mergeCell ref="Q42:Q43"/>
    <mergeCell ref="B93:E93"/>
  </mergeCells>
  <conditionalFormatting sqref="D102:O102">
    <cfRule type="cellIs" dxfId="0" priority="1" operator="lessThan">
      <formula>0</formula>
    </cfRule>
  </conditionalFormatting>
  <pageMargins left="0.25" right="0.25" top="0.75" bottom="0.75" header="0.3" footer="0.3"/>
  <pageSetup scale="50" orientation="portrait" horizontalDpi="4294967294" verticalDpi="4294967294" r:id="rId1"/>
  <headerFooter alignWithMargins="0"/>
  <rowBreaks count="1" manualBreakCount="1">
    <brk id="106" max="16" man="1"/>
  </rowBreaks>
  <colBreaks count="1" manualBreakCount="1">
    <brk id="1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51"/>
  <sheetViews>
    <sheetView view="pageBreakPreview" zoomScale="86" zoomScaleNormal="100" zoomScaleSheetLayoutView="86" workbookViewId="0">
      <pane ySplit="7" topLeftCell="A8" activePane="bottomLeft" state="frozen"/>
      <selection pane="bottomLeft" activeCell="H5" sqref="H5"/>
    </sheetView>
  </sheetViews>
  <sheetFormatPr defaultRowHeight="13.2" x14ac:dyDescent="0.25"/>
  <cols>
    <col min="1" max="1" width="3.44140625" style="370" customWidth="1"/>
    <col min="2" max="2" width="3.44140625" customWidth="1"/>
    <col min="3" max="10" width="14.77734375" customWidth="1"/>
    <col min="11" max="11" width="3" customWidth="1"/>
  </cols>
  <sheetData>
    <row r="1" spans="1:41" s="13" customFormat="1" ht="17.399999999999999" x14ac:dyDescent="0.3">
      <c r="A1" s="367"/>
      <c r="B1" s="25" t="str">
        <f>'Start Up Costs'!$B$1</f>
        <v>Business Name Here</v>
      </c>
      <c r="D1" s="36"/>
      <c r="E1" s="35"/>
      <c r="F1" s="37"/>
      <c r="G1" s="37"/>
      <c r="H1" s="37"/>
      <c r="I1" s="37"/>
      <c r="J1" s="37"/>
      <c r="K1" s="37"/>
      <c r="M1" s="14"/>
      <c r="N1" s="14"/>
      <c r="O1" s="14"/>
      <c r="P1" s="14"/>
      <c r="Q1" s="14"/>
      <c r="R1" s="15"/>
      <c r="S1" s="14"/>
      <c r="T1" s="14"/>
      <c r="U1" s="14"/>
      <c r="V1" s="14"/>
      <c r="W1" s="14"/>
      <c r="X1" s="14"/>
      <c r="Y1" s="14"/>
      <c r="Z1" s="14"/>
      <c r="AA1" s="14"/>
      <c r="AB1" s="14"/>
      <c r="AC1" s="14"/>
      <c r="AD1" s="14"/>
      <c r="AE1" s="14"/>
      <c r="AF1" s="14"/>
      <c r="AG1" s="14"/>
      <c r="AH1" s="14"/>
      <c r="AI1" s="14"/>
      <c r="AJ1" s="14"/>
      <c r="AK1" s="14"/>
      <c r="AL1" s="14"/>
      <c r="AM1" s="14"/>
      <c r="AN1" s="14"/>
      <c r="AO1" s="14"/>
    </row>
    <row r="2" spans="1:41" s="8" customFormat="1" ht="25.5" customHeight="1" thickBot="1" x14ac:dyDescent="0.35">
      <c r="A2" s="368"/>
      <c r="B2" s="389" t="s">
        <v>77</v>
      </c>
      <c r="D2" s="27"/>
      <c r="E2" s="25"/>
      <c r="F2" s="390" t="str">
        <f>'Start Up Costs'!F4</f>
        <v>Loan 1</v>
      </c>
      <c r="G2" s="27"/>
      <c r="H2" s="26"/>
      <c r="I2" s="26"/>
      <c r="J2" s="26"/>
      <c r="K2" s="26"/>
      <c r="M2" s="9"/>
      <c r="N2" s="9"/>
      <c r="O2" s="9"/>
      <c r="P2" s="9"/>
      <c r="Q2" s="9"/>
      <c r="R2" s="10"/>
      <c r="S2" s="11"/>
      <c r="T2" s="11"/>
      <c r="U2" s="11"/>
      <c r="V2" s="11"/>
      <c r="W2" s="11"/>
      <c r="X2" s="11"/>
      <c r="Y2" s="11"/>
      <c r="Z2" s="11"/>
      <c r="AA2" s="11"/>
      <c r="AB2" s="11"/>
      <c r="AC2" s="11"/>
      <c r="AD2" s="11"/>
      <c r="AE2" s="11"/>
      <c r="AF2" s="11"/>
      <c r="AG2" s="11"/>
      <c r="AH2" s="11"/>
      <c r="AI2" s="11"/>
      <c r="AJ2" s="11"/>
      <c r="AK2" s="11"/>
      <c r="AL2" s="11"/>
      <c r="AM2" s="11"/>
      <c r="AN2" s="11"/>
      <c r="AO2" s="11"/>
    </row>
    <row r="3" spans="1:41" ht="12.75" customHeight="1" x14ac:dyDescent="0.25">
      <c r="A3" s="369"/>
      <c r="B3" s="410" t="s">
        <v>72</v>
      </c>
      <c r="C3" s="411"/>
      <c r="D3" s="411"/>
      <c r="E3" s="411"/>
      <c r="F3" s="411"/>
      <c r="G3" s="411"/>
      <c r="H3" s="411"/>
      <c r="I3" s="411"/>
      <c r="J3" s="412"/>
      <c r="K3" s="40"/>
      <c r="M3" s="49"/>
      <c r="N3" s="49"/>
      <c r="O3" s="49"/>
      <c r="P3" s="49"/>
      <c r="Q3" s="49"/>
    </row>
    <row r="4" spans="1:41" s="381" customFormat="1" ht="36.75" customHeight="1" thickBot="1" x14ac:dyDescent="0.3">
      <c r="A4" s="375"/>
      <c r="B4" s="413" t="s">
        <v>76</v>
      </c>
      <c r="C4" s="414"/>
      <c r="D4" s="376"/>
      <c r="E4" s="377" t="s">
        <v>75</v>
      </c>
      <c r="F4" s="378"/>
      <c r="G4" s="377" t="s">
        <v>74</v>
      </c>
      <c r="H4" s="379"/>
      <c r="I4" s="377" t="s">
        <v>73</v>
      </c>
      <c r="J4" s="392" t="str">
        <f>IFERROR(PMT($F$4/12,$H$4,-$D$4),"")</f>
        <v/>
      </c>
      <c r="K4" s="380"/>
      <c r="M4" s="382"/>
      <c r="N4" s="382"/>
      <c r="O4" s="382"/>
      <c r="P4" s="382"/>
      <c r="Q4" s="382"/>
    </row>
    <row r="5" spans="1:41" s="381" customFormat="1" ht="36.75" customHeight="1" thickBot="1" x14ac:dyDescent="0.3">
      <c r="A5" s="375"/>
      <c r="B5" s="383"/>
      <c r="C5" s="383"/>
      <c r="D5" s="384"/>
      <c r="E5" s="383"/>
      <c r="F5" s="385"/>
      <c r="G5" s="393" t="s">
        <v>258</v>
      </c>
      <c r="H5" s="387"/>
      <c r="I5" s="383"/>
      <c r="J5" s="386"/>
      <c r="K5" s="380"/>
      <c r="M5" s="382"/>
      <c r="N5" s="382"/>
      <c r="O5" s="382"/>
      <c r="P5" s="382"/>
      <c r="Q5" s="382"/>
    </row>
    <row r="6" spans="1:41" s="381" customFormat="1" ht="10.5" customHeight="1" thickBot="1" x14ac:dyDescent="0.3">
      <c r="A6" s="375"/>
      <c r="B6" s="383"/>
      <c r="C6" s="383"/>
      <c r="D6" s="384"/>
      <c r="E6" s="383"/>
      <c r="F6" s="385"/>
      <c r="G6" s="391"/>
      <c r="H6" s="388"/>
      <c r="I6" s="383"/>
      <c r="J6" s="386"/>
      <c r="K6" s="380"/>
      <c r="M6" s="382"/>
      <c r="N6" s="382"/>
      <c r="O6" s="382"/>
      <c r="P6" s="382"/>
      <c r="Q6" s="382"/>
    </row>
    <row r="7" spans="1:41" ht="25.5" customHeight="1" thickBot="1" x14ac:dyDescent="0.3">
      <c r="A7" s="369"/>
      <c r="B7" s="415" t="s">
        <v>59</v>
      </c>
      <c r="C7" s="416"/>
      <c r="D7" s="46" t="s">
        <v>60</v>
      </c>
      <c r="E7" s="46" t="s">
        <v>58</v>
      </c>
      <c r="F7" s="46" t="s">
        <v>61</v>
      </c>
      <c r="G7" s="46" t="s">
        <v>62</v>
      </c>
      <c r="H7" s="46" t="s">
        <v>63</v>
      </c>
      <c r="I7" s="46" t="s">
        <v>64</v>
      </c>
      <c r="J7" s="47" t="s">
        <v>65</v>
      </c>
      <c r="K7" s="40"/>
    </row>
    <row r="8" spans="1:41" ht="12.75" customHeight="1" x14ac:dyDescent="0.25">
      <c r="A8" s="373" t="str">
        <f>IF(H5=1,1,"")</f>
        <v/>
      </c>
      <c r="B8" s="407" t="s">
        <v>69</v>
      </c>
      <c r="C8" s="43" t="s">
        <v>18</v>
      </c>
      <c r="D8" s="44">
        <f>IF($H$5=1,$D$4,0)</f>
        <v>0</v>
      </c>
      <c r="E8" s="41" t="str">
        <f>IF(A8&lt;1,0,IF(A8&gt;$H$4,0,$J$4))</f>
        <v/>
      </c>
      <c r="F8" s="41">
        <f t="shared" ref="F8:F45" si="0">IFERROR(-PPMT($F$4/12,A8,$H$4,$D$4),0)</f>
        <v>0</v>
      </c>
      <c r="G8" s="366">
        <f>IFERROR(-(IPMT($F$4/12,A8,$H$4,$D$4)),0)</f>
        <v>0</v>
      </c>
      <c r="H8" s="41">
        <f>F8</f>
        <v>0</v>
      </c>
      <c r="I8" s="41">
        <f>IFERROR(-CUMIPMT($F$4/12,$H$4,$D$4,1,A8,0),0)</f>
        <v>0</v>
      </c>
      <c r="J8" s="374">
        <f>ROUND($D8-$F8,3)</f>
        <v>0</v>
      </c>
      <c r="K8" s="40"/>
      <c r="L8" s="48"/>
    </row>
    <row r="9" spans="1:41" x14ac:dyDescent="0.25">
      <c r="A9" s="373" t="str">
        <f>IFERROR(IF($H$5=2,1,A8+1),"")</f>
        <v/>
      </c>
      <c r="B9" s="408"/>
      <c r="C9" s="34" t="s">
        <v>19</v>
      </c>
      <c r="D9" s="41">
        <f>IF($H$5=2,$D$4,IF($J8&lt;=0,0,$J8))</f>
        <v>0</v>
      </c>
      <c r="E9" s="41" t="str">
        <f t="shared" ref="E9:E45" si="1">IF(A9&lt;1,0,IF(A9&gt;$H$4,0,$J$4))</f>
        <v/>
      </c>
      <c r="F9" s="41">
        <f t="shared" si="0"/>
        <v>0</v>
      </c>
      <c r="G9" s="366">
        <f t="shared" ref="G9:G45" si="2">IFERROR(-(IPMT($F$4/12,A9,$H$4,$D$4)),0)</f>
        <v>0</v>
      </c>
      <c r="H9" s="41">
        <f t="shared" ref="H9:H19" si="3">IF(A9&gt;$H$4,0,H8+F9)</f>
        <v>0</v>
      </c>
      <c r="I9" s="41">
        <f t="shared" ref="I9:I45" si="4">IFERROR(-CUMIPMT($F$4/12,$H$4,$D$4,1,A9,0),0)</f>
        <v>0</v>
      </c>
      <c r="J9" s="374">
        <f t="shared" ref="J9:J39" si="5">ROUND($D9-$F9,3)</f>
        <v>0</v>
      </c>
      <c r="K9" s="40"/>
      <c r="L9" s="8"/>
    </row>
    <row r="10" spans="1:41" x14ac:dyDescent="0.25">
      <c r="A10" s="373" t="str">
        <f>IFERROR(IF($H$5=3,1,A9+1),"")</f>
        <v/>
      </c>
      <c r="B10" s="408"/>
      <c r="C10" s="34" t="s">
        <v>20</v>
      </c>
      <c r="D10" s="41">
        <f>IF($H$5=3,$D$4,IF($J9&lt;=0,0,$J9))</f>
        <v>0</v>
      </c>
      <c r="E10" s="41" t="str">
        <f t="shared" si="1"/>
        <v/>
      </c>
      <c r="F10" s="41">
        <f t="shared" si="0"/>
        <v>0</v>
      </c>
      <c r="G10" s="366">
        <f t="shared" si="2"/>
        <v>0</v>
      </c>
      <c r="H10" s="41">
        <f t="shared" si="3"/>
        <v>0</v>
      </c>
      <c r="I10" s="41">
        <f t="shared" si="4"/>
        <v>0</v>
      </c>
      <c r="J10" s="374">
        <f t="shared" si="5"/>
        <v>0</v>
      </c>
      <c r="K10" s="40"/>
      <c r="L10" s="31"/>
    </row>
    <row r="11" spans="1:41" x14ac:dyDescent="0.25">
      <c r="A11" s="373" t="str">
        <f>IFERROR(IF($H$5=4,1,A10+1),"")</f>
        <v/>
      </c>
      <c r="B11" s="408"/>
      <c r="C11" s="34" t="s">
        <v>21</v>
      </c>
      <c r="D11" s="41">
        <f>IF($H$5=4,$D$4,IF($J10&lt;=0,0,$J10))</f>
        <v>0</v>
      </c>
      <c r="E11" s="41" t="str">
        <f t="shared" si="1"/>
        <v/>
      </c>
      <c r="F11" s="41">
        <f t="shared" si="0"/>
        <v>0</v>
      </c>
      <c r="G11" s="366">
        <f t="shared" si="2"/>
        <v>0</v>
      </c>
      <c r="H11" s="41">
        <f t="shared" si="3"/>
        <v>0</v>
      </c>
      <c r="I11" s="41">
        <f t="shared" si="4"/>
        <v>0</v>
      </c>
      <c r="J11" s="374">
        <f t="shared" si="5"/>
        <v>0</v>
      </c>
      <c r="K11" s="40"/>
      <c r="L11" s="31"/>
    </row>
    <row r="12" spans="1:41" x14ac:dyDescent="0.25">
      <c r="A12" s="373" t="str">
        <f>IFERROR(IF($H$5=5,1,A11+1),"")</f>
        <v/>
      </c>
      <c r="B12" s="408"/>
      <c r="C12" s="34" t="s">
        <v>22</v>
      </c>
      <c r="D12" s="41">
        <f>IF($H$5=5,$D$4,IF($J11&lt;=0,0,$J11))</f>
        <v>0</v>
      </c>
      <c r="E12" s="41" t="str">
        <f t="shared" si="1"/>
        <v/>
      </c>
      <c r="F12" s="41">
        <f t="shared" si="0"/>
        <v>0</v>
      </c>
      <c r="G12" s="366">
        <f t="shared" si="2"/>
        <v>0</v>
      </c>
      <c r="H12" s="41">
        <f t="shared" si="3"/>
        <v>0</v>
      </c>
      <c r="I12" s="41">
        <f t="shared" si="4"/>
        <v>0</v>
      </c>
      <c r="J12" s="374">
        <f t="shared" si="5"/>
        <v>0</v>
      </c>
      <c r="K12" s="40"/>
    </row>
    <row r="13" spans="1:41" x14ac:dyDescent="0.25">
      <c r="A13" s="373" t="str">
        <f>IFERROR(IF($H$5=6,1,A12+1),"")</f>
        <v/>
      </c>
      <c r="B13" s="408"/>
      <c r="C13" s="34" t="s">
        <v>23</v>
      </c>
      <c r="D13" s="41">
        <f>IF($H$5=6,$D$4,IF($J12&lt;=0,0,$J12))</f>
        <v>0</v>
      </c>
      <c r="E13" s="41" t="str">
        <f t="shared" si="1"/>
        <v/>
      </c>
      <c r="F13" s="41">
        <f t="shared" si="0"/>
        <v>0</v>
      </c>
      <c r="G13" s="366">
        <f t="shared" si="2"/>
        <v>0</v>
      </c>
      <c r="H13" s="41">
        <f t="shared" si="3"/>
        <v>0</v>
      </c>
      <c r="I13" s="41">
        <f t="shared" si="4"/>
        <v>0</v>
      </c>
      <c r="J13" s="374">
        <f t="shared" si="5"/>
        <v>0</v>
      </c>
      <c r="K13" s="40"/>
      <c r="L13" s="48"/>
    </row>
    <row r="14" spans="1:41" x14ac:dyDescent="0.25">
      <c r="A14" s="373" t="str">
        <f>IFERROR(IF($H$5=7,1,A13+1),"")</f>
        <v/>
      </c>
      <c r="B14" s="408"/>
      <c r="C14" s="34" t="s">
        <v>24</v>
      </c>
      <c r="D14" s="41">
        <f>IF($H$5=7,$D$4,IF($J13&lt;=0,0,$J13))</f>
        <v>0</v>
      </c>
      <c r="E14" s="41" t="str">
        <f t="shared" si="1"/>
        <v/>
      </c>
      <c r="F14" s="41">
        <f t="shared" si="0"/>
        <v>0</v>
      </c>
      <c r="G14" s="366">
        <f t="shared" si="2"/>
        <v>0</v>
      </c>
      <c r="H14" s="41">
        <f t="shared" si="3"/>
        <v>0</v>
      </c>
      <c r="I14" s="41">
        <f t="shared" si="4"/>
        <v>0</v>
      </c>
      <c r="J14" s="374">
        <f t="shared" si="5"/>
        <v>0</v>
      </c>
      <c r="K14" s="40"/>
      <c r="L14" s="49"/>
    </row>
    <row r="15" spans="1:41" x14ac:dyDescent="0.25">
      <c r="A15" s="373" t="str">
        <f>IFERROR(IF($H$5=8,1,A14+1),"")</f>
        <v/>
      </c>
      <c r="B15" s="408"/>
      <c r="C15" s="34" t="s">
        <v>25</v>
      </c>
      <c r="D15" s="41">
        <f>IF($H$5=8,$D$4,IF($J14&lt;=0,0,$J14))</f>
        <v>0</v>
      </c>
      <c r="E15" s="41" t="str">
        <f t="shared" si="1"/>
        <v/>
      </c>
      <c r="F15" s="41">
        <f t="shared" si="0"/>
        <v>0</v>
      </c>
      <c r="G15" s="366">
        <f t="shared" si="2"/>
        <v>0</v>
      </c>
      <c r="H15" s="41">
        <f t="shared" si="3"/>
        <v>0</v>
      </c>
      <c r="I15" s="41">
        <f t="shared" si="4"/>
        <v>0</v>
      </c>
      <c r="J15" s="374">
        <f t="shared" si="5"/>
        <v>0</v>
      </c>
      <c r="K15" s="40"/>
      <c r="L15" s="49"/>
    </row>
    <row r="16" spans="1:41" x14ac:dyDescent="0.25">
      <c r="A16" s="373" t="str">
        <f>IFERROR(IF($H$5=9,1,A15+1),"")</f>
        <v/>
      </c>
      <c r="B16" s="408"/>
      <c r="C16" s="34" t="s">
        <v>26</v>
      </c>
      <c r="D16" s="41">
        <f>IF($H$5=9,$D$4,IF($J15&lt;=0,0,$J15))</f>
        <v>0</v>
      </c>
      <c r="E16" s="41" t="str">
        <f t="shared" si="1"/>
        <v/>
      </c>
      <c r="F16" s="41">
        <f t="shared" si="0"/>
        <v>0</v>
      </c>
      <c r="G16" s="366">
        <f t="shared" si="2"/>
        <v>0</v>
      </c>
      <c r="H16" s="41">
        <f t="shared" si="3"/>
        <v>0</v>
      </c>
      <c r="I16" s="41">
        <f t="shared" si="4"/>
        <v>0</v>
      </c>
      <c r="J16" s="374">
        <f t="shared" si="5"/>
        <v>0</v>
      </c>
      <c r="K16" s="40"/>
      <c r="L16" s="31"/>
    </row>
    <row r="17" spans="1:12" x14ac:dyDescent="0.25">
      <c r="A17" s="373" t="str">
        <f>IFERROR(IF($H$5=10,1,A16+1),"")</f>
        <v/>
      </c>
      <c r="B17" s="408"/>
      <c r="C17" s="34" t="s">
        <v>27</v>
      </c>
      <c r="D17" s="41">
        <f>IF($H$5=10,$D$4,IF($J16&lt;=0,0,$J16))</f>
        <v>0</v>
      </c>
      <c r="E17" s="41" t="str">
        <f t="shared" si="1"/>
        <v/>
      </c>
      <c r="F17" s="41">
        <f t="shared" si="0"/>
        <v>0</v>
      </c>
      <c r="G17" s="366">
        <f t="shared" si="2"/>
        <v>0</v>
      </c>
      <c r="H17" s="41">
        <f t="shared" si="3"/>
        <v>0</v>
      </c>
      <c r="I17" s="41">
        <f t="shared" si="4"/>
        <v>0</v>
      </c>
      <c r="J17" s="374">
        <f t="shared" si="5"/>
        <v>0</v>
      </c>
      <c r="K17" s="40"/>
      <c r="L17" s="31"/>
    </row>
    <row r="18" spans="1:12" x14ac:dyDescent="0.25">
      <c r="A18" s="373" t="str">
        <f>IFERROR(IF($H$5=11,1,A17+1),"")</f>
        <v/>
      </c>
      <c r="B18" s="408"/>
      <c r="C18" s="34" t="s">
        <v>28</v>
      </c>
      <c r="D18" s="41">
        <f>IF($H$5=11,$D$4,IF($J17&lt;=0,0,$J17))</f>
        <v>0</v>
      </c>
      <c r="E18" s="41" t="str">
        <f t="shared" si="1"/>
        <v/>
      </c>
      <c r="F18" s="41">
        <f t="shared" si="0"/>
        <v>0</v>
      </c>
      <c r="G18" s="366">
        <f t="shared" si="2"/>
        <v>0</v>
      </c>
      <c r="H18" s="41">
        <f t="shared" si="3"/>
        <v>0</v>
      </c>
      <c r="I18" s="41">
        <f t="shared" si="4"/>
        <v>0</v>
      </c>
      <c r="J18" s="374">
        <f t="shared" si="5"/>
        <v>0</v>
      </c>
      <c r="K18" s="40"/>
    </row>
    <row r="19" spans="1:12" ht="13.8" thickBot="1" x14ac:dyDescent="0.3">
      <c r="A19" s="373" t="str">
        <f>IFERROR(IF($H$5=12,1,A18+1),"")</f>
        <v/>
      </c>
      <c r="B19" s="408"/>
      <c r="C19" s="221" t="s">
        <v>29</v>
      </c>
      <c r="D19" s="41">
        <f>IF($H$5=12,$D$4,IF($J18&lt;=0,0,$J18))</f>
        <v>0</v>
      </c>
      <c r="E19" s="41" t="str">
        <f t="shared" si="1"/>
        <v/>
      </c>
      <c r="F19" s="41">
        <f t="shared" si="0"/>
        <v>0</v>
      </c>
      <c r="G19" s="366">
        <f t="shared" si="2"/>
        <v>0</v>
      </c>
      <c r="H19" s="41">
        <f t="shared" si="3"/>
        <v>0</v>
      </c>
      <c r="I19" s="41">
        <f t="shared" si="4"/>
        <v>0</v>
      </c>
      <c r="J19" s="374">
        <f t="shared" si="5"/>
        <v>0</v>
      </c>
      <c r="K19" s="40"/>
    </row>
    <row r="20" spans="1:12" ht="12.75" customHeight="1" thickBot="1" x14ac:dyDescent="0.3">
      <c r="A20" s="372"/>
      <c r="B20" s="405" t="s">
        <v>187</v>
      </c>
      <c r="C20" s="406"/>
      <c r="D20" s="364"/>
      <c r="E20" s="364">
        <f>SUM(E8:E19)</f>
        <v>0</v>
      </c>
      <c r="F20" s="364">
        <f>SUM(F8:F19)</f>
        <v>0</v>
      </c>
      <c r="G20" s="364">
        <f>SUM(G8:G19)</f>
        <v>0</v>
      </c>
      <c r="H20" s="364"/>
      <c r="I20" s="364"/>
      <c r="J20" s="365">
        <f>J19</f>
        <v>0</v>
      </c>
      <c r="K20" s="40"/>
    </row>
    <row r="21" spans="1:12" x14ac:dyDescent="0.25">
      <c r="A21" s="373" t="str">
        <f>IFERROR(IF($H$5=13,1,A19+1),"")</f>
        <v/>
      </c>
      <c r="B21" s="407" t="s">
        <v>70</v>
      </c>
      <c r="C21" s="43" t="s">
        <v>18</v>
      </c>
      <c r="D21" s="41">
        <f>IF($H$5=13,$D$4,IF($J19&lt;=0,0,$J19))</f>
        <v>0</v>
      </c>
      <c r="E21" s="41" t="str">
        <f t="shared" si="1"/>
        <v/>
      </c>
      <c r="F21" s="41">
        <f t="shared" si="0"/>
        <v>0</v>
      </c>
      <c r="G21" s="366">
        <f t="shared" si="2"/>
        <v>0</v>
      </c>
      <c r="H21" s="41">
        <f>IF(A21&gt;$H$4,0,H19+F21)</f>
        <v>0</v>
      </c>
      <c r="I21" s="41">
        <f t="shared" si="4"/>
        <v>0</v>
      </c>
      <c r="J21" s="371">
        <f t="shared" si="5"/>
        <v>0</v>
      </c>
      <c r="K21" s="40"/>
    </row>
    <row r="22" spans="1:12" x14ac:dyDescent="0.25">
      <c r="A22" s="373" t="str">
        <f>IFERROR(IF($H$5=14,1,A21+1),"")</f>
        <v/>
      </c>
      <c r="B22" s="408"/>
      <c r="C22" s="34" t="s">
        <v>19</v>
      </c>
      <c r="D22" s="41">
        <f>IF($H$5=14,$D$4,IF($J21&lt;=0,0,$J21))</f>
        <v>0</v>
      </c>
      <c r="E22" s="41" t="str">
        <f t="shared" si="1"/>
        <v/>
      </c>
      <c r="F22" s="41">
        <f t="shared" si="0"/>
        <v>0</v>
      </c>
      <c r="G22" s="366">
        <f t="shared" si="2"/>
        <v>0</v>
      </c>
      <c r="H22" s="41">
        <f>IF(A22&gt;$H$4,0,H21+F22)</f>
        <v>0</v>
      </c>
      <c r="I22" s="41">
        <f t="shared" si="4"/>
        <v>0</v>
      </c>
      <c r="J22" s="371">
        <f t="shared" si="5"/>
        <v>0</v>
      </c>
      <c r="K22" s="40"/>
    </row>
    <row r="23" spans="1:12" x14ac:dyDescent="0.25">
      <c r="A23" s="373" t="str">
        <f>IFERROR(IF($H$5=15,1,A22+1),"")</f>
        <v/>
      </c>
      <c r="B23" s="408"/>
      <c r="C23" s="34" t="s">
        <v>20</v>
      </c>
      <c r="D23" s="41">
        <f>IF($H$5=15,$D$4,IF($J22&lt;=0,0,$J22))</f>
        <v>0</v>
      </c>
      <c r="E23" s="41" t="str">
        <f t="shared" si="1"/>
        <v/>
      </c>
      <c r="F23" s="41">
        <f t="shared" si="0"/>
        <v>0</v>
      </c>
      <c r="G23" s="366">
        <f t="shared" si="2"/>
        <v>0</v>
      </c>
      <c r="H23" s="41">
        <f t="shared" ref="H23:H32" si="6">IF(A23&gt;$H$4,0,H22+F23)</f>
        <v>0</v>
      </c>
      <c r="I23" s="41">
        <f t="shared" si="4"/>
        <v>0</v>
      </c>
      <c r="J23" s="371">
        <f t="shared" si="5"/>
        <v>0</v>
      </c>
      <c r="K23" s="40"/>
    </row>
    <row r="24" spans="1:12" x14ac:dyDescent="0.25">
      <c r="A24" s="373" t="str">
        <f>IFERROR(IF($H$5=16,1,A23+1),"")</f>
        <v/>
      </c>
      <c r="B24" s="408"/>
      <c r="C24" s="34" t="s">
        <v>21</v>
      </c>
      <c r="D24" s="41">
        <f>IF($H$5=16,$D$4,IF($J23&lt;=0,0,$J23))</f>
        <v>0</v>
      </c>
      <c r="E24" s="41" t="str">
        <f t="shared" si="1"/>
        <v/>
      </c>
      <c r="F24" s="41">
        <f t="shared" si="0"/>
        <v>0</v>
      </c>
      <c r="G24" s="366">
        <f t="shared" si="2"/>
        <v>0</v>
      </c>
      <c r="H24" s="41">
        <f t="shared" si="6"/>
        <v>0</v>
      </c>
      <c r="I24" s="41">
        <f t="shared" si="4"/>
        <v>0</v>
      </c>
      <c r="J24" s="371">
        <f t="shared" si="5"/>
        <v>0</v>
      </c>
      <c r="K24" s="40"/>
    </row>
    <row r="25" spans="1:12" x14ac:dyDescent="0.25">
      <c r="A25" s="373" t="str">
        <f>IFERROR(IF($H$5=17,1,A24+1),"")</f>
        <v/>
      </c>
      <c r="B25" s="408"/>
      <c r="C25" s="34" t="s">
        <v>22</v>
      </c>
      <c r="D25" s="41">
        <f>IF($H$5=17,$D$4,IF($J24&lt;=0,0,$J24))</f>
        <v>0</v>
      </c>
      <c r="E25" s="41" t="str">
        <f t="shared" si="1"/>
        <v/>
      </c>
      <c r="F25" s="41">
        <f t="shared" si="0"/>
        <v>0</v>
      </c>
      <c r="G25" s="366">
        <f t="shared" si="2"/>
        <v>0</v>
      </c>
      <c r="H25" s="41">
        <f t="shared" si="6"/>
        <v>0</v>
      </c>
      <c r="I25" s="41">
        <f t="shared" si="4"/>
        <v>0</v>
      </c>
      <c r="J25" s="371">
        <f t="shared" si="5"/>
        <v>0</v>
      </c>
      <c r="K25" s="40"/>
    </row>
    <row r="26" spans="1:12" x14ac:dyDescent="0.25">
      <c r="A26" s="373" t="str">
        <f>IFERROR(IF($H$5=18,1,A25+1),"")</f>
        <v/>
      </c>
      <c r="B26" s="408"/>
      <c r="C26" s="34" t="s">
        <v>23</v>
      </c>
      <c r="D26" s="41">
        <f>IF($H$5=18,$D$4,IF($J25&lt;=0,0,$J25))</f>
        <v>0</v>
      </c>
      <c r="E26" s="41" t="str">
        <f t="shared" si="1"/>
        <v/>
      </c>
      <c r="F26" s="41">
        <f t="shared" si="0"/>
        <v>0</v>
      </c>
      <c r="G26" s="366">
        <f t="shared" si="2"/>
        <v>0</v>
      </c>
      <c r="H26" s="41">
        <f t="shared" si="6"/>
        <v>0</v>
      </c>
      <c r="I26" s="41">
        <f t="shared" si="4"/>
        <v>0</v>
      </c>
      <c r="J26" s="371">
        <f t="shared" si="5"/>
        <v>0</v>
      </c>
      <c r="K26" s="40"/>
    </row>
    <row r="27" spans="1:12" x14ac:dyDescent="0.25">
      <c r="A27" s="373" t="str">
        <f>IFERROR(IF($H$5=19,1,A26+1),"")</f>
        <v/>
      </c>
      <c r="B27" s="408"/>
      <c r="C27" s="34" t="s">
        <v>24</v>
      </c>
      <c r="D27" s="41">
        <f>IF($H$5=19,$D$4,IF($J26&lt;=0,0,$J26))</f>
        <v>0</v>
      </c>
      <c r="E27" s="41" t="str">
        <f t="shared" si="1"/>
        <v/>
      </c>
      <c r="F27" s="41">
        <f t="shared" si="0"/>
        <v>0</v>
      </c>
      <c r="G27" s="366">
        <f t="shared" si="2"/>
        <v>0</v>
      </c>
      <c r="H27" s="41">
        <f t="shared" si="6"/>
        <v>0</v>
      </c>
      <c r="I27" s="41">
        <f t="shared" si="4"/>
        <v>0</v>
      </c>
      <c r="J27" s="371">
        <f t="shared" si="5"/>
        <v>0</v>
      </c>
      <c r="K27" s="40"/>
    </row>
    <row r="28" spans="1:12" x14ac:dyDescent="0.25">
      <c r="A28" s="373" t="str">
        <f>IFERROR(IF($H$5=20,1,A27+1),"")</f>
        <v/>
      </c>
      <c r="B28" s="408"/>
      <c r="C28" s="34" t="s">
        <v>25</v>
      </c>
      <c r="D28" s="41">
        <f>IF($H$5=20,$D$4,IF($J27&lt;=0,0,$J27))</f>
        <v>0</v>
      </c>
      <c r="E28" s="41" t="str">
        <f t="shared" si="1"/>
        <v/>
      </c>
      <c r="F28" s="41">
        <f t="shared" si="0"/>
        <v>0</v>
      </c>
      <c r="G28" s="366">
        <f t="shared" si="2"/>
        <v>0</v>
      </c>
      <c r="H28" s="41">
        <f t="shared" si="6"/>
        <v>0</v>
      </c>
      <c r="I28" s="41">
        <f t="shared" si="4"/>
        <v>0</v>
      </c>
      <c r="J28" s="371">
        <f t="shared" si="5"/>
        <v>0</v>
      </c>
      <c r="K28" s="40"/>
    </row>
    <row r="29" spans="1:12" x14ac:dyDescent="0.25">
      <c r="A29" s="373" t="str">
        <f>IFERROR(IF($H$5=21,1,A28+1),"")</f>
        <v/>
      </c>
      <c r="B29" s="408"/>
      <c r="C29" s="34" t="s">
        <v>26</v>
      </c>
      <c r="D29" s="41">
        <f>IF($H$5=21,$D$4,IF($J28&lt;=0,0,$J28))</f>
        <v>0</v>
      </c>
      <c r="E29" s="41" t="str">
        <f t="shared" si="1"/>
        <v/>
      </c>
      <c r="F29" s="41">
        <f t="shared" si="0"/>
        <v>0</v>
      </c>
      <c r="G29" s="366">
        <f t="shared" si="2"/>
        <v>0</v>
      </c>
      <c r="H29" s="41">
        <f t="shared" si="6"/>
        <v>0</v>
      </c>
      <c r="I29" s="41">
        <f t="shared" si="4"/>
        <v>0</v>
      </c>
      <c r="J29" s="371">
        <f t="shared" si="5"/>
        <v>0</v>
      </c>
      <c r="K29" s="40"/>
    </row>
    <row r="30" spans="1:12" x14ac:dyDescent="0.25">
      <c r="A30" s="373" t="str">
        <f>IFERROR(IF($H$5=22,1,A29+1),"")</f>
        <v/>
      </c>
      <c r="B30" s="408"/>
      <c r="C30" s="34" t="s">
        <v>27</v>
      </c>
      <c r="D30" s="41">
        <f>IF($H$5=22,$D$4,IF($J29&lt;=0,0,$J29))</f>
        <v>0</v>
      </c>
      <c r="E30" s="41" t="str">
        <f t="shared" si="1"/>
        <v/>
      </c>
      <c r="F30" s="41">
        <f t="shared" si="0"/>
        <v>0</v>
      </c>
      <c r="G30" s="366">
        <f t="shared" si="2"/>
        <v>0</v>
      </c>
      <c r="H30" s="41">
        <f t="shared" si="6"/>
        <v>0</v>
      </c>
      <c r="I30" s="41">
        <f t="shared" si="4"/>
        <v>0</v>
      </c>
      <c r="J30" s="371">
        <f t="shared" si="5"/>
        <v>0</v>
      </c>
      <c r="K30" s="40"/>
    </row>
    <row r="31" spans="1:12" x14ac:dyDescent="0.25">
      <c r="A31" s="373" t="str">
        <f>IFERROR(IF($H$5=23,1,A30+1),"")</f>
        <v/>
      </c>
      <c r="B31" s="408"/>
      <c r="C31" s="34" t="s">
        <v>28</v>
      </c>
      <c r="D31" s="41">
        <f>IF($H$5=23,$D$4,IF($J30&lt;=0,0,$J30))</f>
        <v>0</v>
      </c>
      <c r="E31" s="41" t="str">
        <f t="shared" si="1"/>
        <v/>
      </c>
      <c r="F31" s="41">
        <f t="shared" si="0"/>
        <v>0</v>
      </c>
      <c r="G31" s="366">
        <f t="shared" si="2"/>
        <v>0</v>
      </c>
      <c r="H31" s="41">
        <f t="shared" si="6"/>
        <v>0</v>
      </c>
      <c r="I31" s="41">
        <f t="shared" si="4"/>
        <v>0</v>
      </c>
      <c r="J31" s="371">
        <f t="shared" si="5"/>
        <v>0</v>
      </c>
      <c r="K31" s="40"/>
    </row>
    <row r="32" spans="1:12" ht="13.8" thickBot="1" x14ac:dyDescent="0.3">
      <c r="A32" s="373" t="str">
        <f>IFERROR(IF($H$5=24,1,A31+1),"")</f>
        <v/>
      </c>
      <c r="B32" s="409"/>
      <c r="C32" s="34" t="s">
        <v>29</v>
      </c>
      <c r="D32" s="41">
        <f>IF($H$5=24,$D$4,IF($J31&lt;=0,0,$J31))</f>
        <v>0</v>
      </c>
      <c r="E32" s="41" t="str">
        <f t="shared" si="1"/>
        <v/>
      </c>
      <c r="F32" s="41">
        <f t="shared" si="0"/>
        <v>0</v>
      </c>
      <c r="G32" s="366">
        <f t="shared" si="2"/>
        <v>0</v>
      </c>
      <c r="H32" s="41">
        <f t="shared" si="6"/>
        <v>0</v>
      </c>
      <c r="I32" s="41">
        <f t="shared" si="4"/>
        <v>0</v>
      </c>
      <c r="J32" s="371">
        <f t="shared" si="5"/>
        <v>0</v>
      </c>
      <c r="K32" s="40"/>
    </row>
    <row r="33" spans="1:11" ht="13.8" thickBot="1" x14ac:dyDescent="0.3">
      <c r="A33" s="372"/>
      <c r="B33" s="405" t="s">
        <v>188</v>
      </c>
      <c r="C33" s="406"/>
      <c r="D33" s="364"/>
      <c r="E33" s="364">
        <f>SUM(E21:E32)</f>
        <v>0</v>
      </c>
      <c r="F33" s="364">
        <f>SUM(F21:F32)</f>
        <v>0</v>
      </c>
      <c r="G33" s="364">
        <f>SUM(G21:G32)</f>
        <v>0</v>
      </c>
      <c r="H33" s="364"/>
      <c r="I33" s="364"/>
      <c r="J33" s="365">
        <f>J32</f>
        <v>0</v>
      </c>
      <c r="K33" s="40"/>
    </row>
    <row r="34" spans="1:11" x14ac:dyDescent="0.25">
      <c r="A34" s="373" t="str">
        <f>IFERROR(IF($H$5=25,1,A32+1),"")</f>
        <v/>
      </c>
      <c r="B34" s="407" t="s">
        <v>71</v>
      </c>
      <c r="C34" s="43" t="s">
        <v>18</v>
      </c>
      <c r="D34" s="41">
        <f>IF($H$5=25,$D$4,IF($J32&lt;=0,0,$J32))</f>
        <v>0</v>
      </c>
      <c r="E34" s="41" t="str">
        <f t="shared" si="1"/>
        <v/>
      </c>
      <c r="F34" s="41">
        <f>IFERROR(-PPMT($F$4/12,A34,$H$4,$D$4),0)</f>
        <v>0</v>
      </c>
      <c r="G34" s="366">
        <f t="shared" si="2"/>
        <v>0</v>
      </c>
      <c r="H34" s="41">
        <f>IF(A34&gt;$H$4,0,H32+F34)</f>
        <v>0</v>
      </c>
      <c r="I34" s="41">
        <f t="shared" si="4"/>
        <v>0</v>
      </c>
      <c r="J34" s="371">
        <f t="shared" si="5"/>
        <v>0</v>
      </c>
      <c r="K34" s="40"/>
    </row>
    <row r="35" spans="1:11" x14ac:dyDescent="0.25">
      <c r="A35" s="373" t="str">
        <f>IFERROR(IF($H$5=26,1,A34+1),"")</f>
        <v/>
      </c>
      <c r="B35" s="408"/>
      <c r="C35" s="34" t="s">
        <v>19</v>
      </c>
      <c r="D35" s="41">
        <f>IF($H$5=26,$D$4,IF($J34&lt;=0,0,$J34))</f>
        <v>0</v>
      </c>
      <c r="E35" s="41" t="str">
        <f t="shared" si="1"/>
        <v/>
      </c>
      <c r="F35" s="41">
        <f t="shared" si="0"/>
        <v>0</v>
      </c>
      <c r="G35" s="366">
        <f t="shared" si="2"/>
        <v>0</v>
      </c>
      <c r="H35" s="41">
        <f>IF(A35&gt;$H$4,0,H34+F35)</f>
        <v>0</v>
      </c>
      <c r="I35" s="41">
        <f t="shared" si="4"/>
        <v>0</v>
      </c>
      <c r="J35" s="371">
        <f t="shared" si="5"/>
        <v>0</v>
      </c>
      <c r="K35" s="40"/>
    </row>
    <row r="36" spans="1:11" x14ac:dyDescent="0.25">
      <c r="A36" s="373" t="str">
        <f>IFERROR(IF($H$5=27,1,A35+1),"")</f>
        <v/>
      </c>
      <c r="B36" s="408"/>
      <c r="C36" s="34" t="s">
        <v>20</v>
      </c>
      <c r="D36" s="41">
        <f>IF($H$5=27,$D$4,IF($J35&lt;=0,0,$J35))</f>
        <v>0</v>
      </c>
      <c r="E36" s="41" t="str">
        <f t="shared" si="1"/>
        <v/>
      </c>
      <c r="F36" s="41">
        <f t="shared" si="0"/>
        <v>0</v>
      </c>
      <c r="G36" s="366">
        <f t="shared" si="2"/>
        <v>0</v>
      </c>
      <c r="H36" s="41">
        <f t="shared" ref="H36:H45" si="7">IF(A36&gt;$H$4,0,H35+F36)</f>
        <v>0</v>
      </c>
      <c r="I36" s="41">
        <f t="shared" si="4"/>
        <v>0</v>
      </c>
      <c r="J36" s="371">
        <f t="shared" si="5"/>
        <v>0</v>
      </c>
      <c r="K36" s="40"/>
    </row>
    <row r="37" spans="1:11" x14ac:dyDescent="0.25">
      <c r="A37" s="373" t="str">
        <f>IFERROR(IF($H$5=28,1,A36+1),"")</f>
        <v/>
      </c>
      <c r="B37" s="408"/>
      <c r="C37" s="34" t="s">
        <v>21</v>
      </c>
      <c r="D37" s="41">
        <f>IF($H$5=28,$D$4,IF($J36&lt;=0,0,$J36))</f>
        <v>0</v>
      </c>
      <c r="E37" s="41" t="str">
        <f t="shared" si="1"/>
        <v/>
      </c>
      <c r="F37" s="41">
        <f t="shared" si="0"/>
        <v>0</v>
      </c>
      <c r="G37" s="366">
        <f t="shared" si="2"/>
        <v>0</v>
      </c>
      <c r="H37" s="41">
        <f t="shared" si="7"/>
        <v>0</v>
      </c>
      <c r="I37" s="41">
        <f t="shared" si="4"/>
        <v>0</v>
      </c>
      <c r="J37" s="371">
        <f t="shared" si="5"/>
        <v>0</v>
      </c>
      <c r="K37" s="40"/>
    </row>
    <row r="38" spans="1:11" x14ac:dyDescent="0.25">
      <c r="A38" s="373" t="str">
        <f>IFERROR(IF($H$5=29,1,A37+1),"")</f>
        <v/>
      </c>
      <c r="B38" s="408"/>
      <c r="C38" s="34" t="s">
        <v>22</v>
      </c>
      <c r="D38" s="41">
        <f>IF($H$5=29,$D$4,IF($J37&lt;=0,0,$J37))</f>
        <v>0</v>
      </c>
      <c r="E38" s="41" t="str">
        <f t="shared" si="1"/>
        <v/>
      </c>
      <c r="F38" s="41">
        <f t="shared" si="0"/>
        <v>0</v>
      </c>
      <c r="G38" s="366">
        <f t="shared" si="2"/>
        <v>0</v>
      </c>
      <c r="H38" s="41">
        <f t="shared" si="7"/>
        <v>0</v>
      </c>
      <c r="I38" s="41">
        <f t="shared" si="4"/>
        <v>0</v>
      </c>
      <c r="J38" s="371">
        <f t="shared" si="5"/>
        <v>0</v>
      </c>
      <c r="K38" s="40"/>
    </row>
    <row r="39" spans="1:11" x14ac:dyDescent="0.25">
      <c r="A39" s="373" t="str">
        <f>IFERROR(IF($H$5=30,1,A38+1),"")</f>
        <v/>
      </c>
      <c r="B39" s="408"/>
      <c r="C39" s="34" t="s">
        <v>23</v>
      </c>
      <c r="D39" s="41">
        <f>IF($H$5=30,$D$4,IF($J38&lt;=0,0,$J38))</f>
        <v>0</v>
      </c>
      <c r="E39" s="41" t="str">
        <f t="shared" si="1"/>
        <v/>
      </c>
      <c r="F39" s="41">
        <f t="shared" si="0"/>
        <v>0</v>
      </c>
      <c r="G39" s="366">
        <f t="shared" si="2"/>
        <v>0</v>
      </c>
      <c r="H39" s="41">
        <f t="shared" si="7"/>
        <v>0</v>
      </c>
      <c r="I39" s="41">
        <f t="shared" si="4"/>
        <v>0</v>
      </c>
      <c r="J39" s="371">
        <f t="shared" si="5"/>
        <v>0</v>
      </c>
      <c r="K39" s="40"/>
    </row>
    <row r="40" spans="1:11" x14ac:dyDescent="0.25">
      <c r="A40" s="373" t="str">
        <f>IFERROR(IF($H$5=31,1,A39+1),"")</f>
        <v/>
      </c>
      <c r="B40" s="408"/>
      <c r="C40" s="34" t="s">
        <v>24</v>
      </c>
      <c r="D40" s="41">
        <f>IF($H$5=31,$D$4,IF($J39&lt;=0,0,$J39))</f>
        <v>0</v>
      </c>
      <c r="E40" s="41" t="str">
        <f t="shared" si="1"/>
        <v/>
      </c>
      <c r="F40" s="41">
        <f t="shared" si="0"/>
        <v>0</v>
      </c>
      <c r="G40" s="366">
        <f t="shared" si="2"/>
        <v>0</v>
      </c>
      <c r="H40" s="41">
        <f t="shared" si="7"/>
        <v>0</v>
      </c>
      <c r="I40" s="41">
        <f t="shared" si="4"/>
        <v>0</v>
      </c>
      <c r="J40" s="371">
        <f t="shared" ref="J40:J45" si="8">$D40-$F40</f>
        <v>0</v>
      </c>
      <c r="K40" s="40"/>
    </row>
    <row r="41" spans="1:11" x14ac:dyDescent="0.25">
      <c r="A41" s="373" t="str">
        <f>IFERROR(IF($H$5=31,1,A40+1),"")</f>
        <v/>
      </c>
      <c r="B41" s="408"/>
      <c r="C41" s="34" t="s">
        <v>25</v>
      </c>
      <c r="D41" s="41">
        <f>IF($H$5=32,$D$4,IF($J40&lt;=0,0,$J40))</f>
        <v>0</v>
      </c>
      <c r="E41" s="41" t="str">
        <f t="shared" si="1"/>
        <v/>
      </c>
      <c r="F41" s="41">
        <f t="shared" si="0"/>
        <v>0</v>
      </c>
      <c r="G41" s="366">
        <f t="shared" si="2"/>
        <v>0</v>
      </c>
      <c r="H41" s="41">
        <f t="shared" si="7"/>
        <v>0</v>
      </c>
      <c r="I41" s="41">
        <f t="shared" si="4"/>
        <v>0</v>
      </c>
      <c r="J41" s="371">
        <f t="shared" si="8"/>
        <v>0</v>
      </c>
      <c r="K41" s="40"/>
    </row>
    <row r="42" spans="1:11" x14ac:dyDescent="0.25">
      <c r="A42" s="373" t="str">
        <f>IFERROR(IF($H$5=33,1,A41+1),"")</f>
        <v/>
      </c>
      <c r="B42" s="408"/>
      <c r="C42" s="34" t="s">
        <v>26</v>
      </c>
      <c r="D42" s="41">
        <f>IF($H$5=33,$D$4,IF($J41&lt;=0,0,$J41))</f>
        <v>0</v>
      </c>
      <c r="E42" s="41" t="str">
        <f t="shared" si="1"/>
        <v/>
      </c>
      <c r="F42" s="41">
        <f t="shared" si="0"/>
        <v>0</v>
      </c>
      <c r="G42" s="366">
        <f t="shared" si="2"/>
        <v>0</v>
      </c>
      <c r="H42" s="41">
        <f t="shared" si="7"/>
        <v>0</v>
      </c>
      <c r="I42" s="41">
        <f t="shared" si="4"/>
        <v>0</v>
      </c>
      <c r="J42" s="371">
        <f t="shared" si="8"/>
        <v>0</v>
      </c>
      <c r="K42" s="40"/>
    </row>
    <row r="43" spans="1:11" x14ac:dyDescent="0.25">
      <c r="A43" s="373" t="str">
        <f>IFERROR(IF($H$5=34,1,A42+1),"")</f>
        <v/>
      </c>
      <c r="B43" s="408"/>
      <c r="C43" s="34" t="s">
        <v>27</v>
      </c>
      <c r="D43" s="41">
        <f>IF($H$5=34,$D$4,IF($J42&lt;=0,0,$J42))</f>
        <v>0</v>
      </c>
      <c r="E43" s="41" t="str">
        <f t="shared" si="1"/>
        <v/>
      </c>
      <c r="F43" s="41">
        <f t="shared" si="0"/>
        <v>0</v>
      </c>
      <c r="G43" s="366">
        <f t="shared" si="2"/>
        <v>0</v>
      </c>
      <c r="H43" s="41">
        <f t="shared" si="7"/>
        <v>0</v>
      </c>
      <c r="I43" s="41">
        <f t="shared" si="4"/>
        <v>0</v>
      </c>
      <c r="J43" s="371">
        <f t="shared" si="8"/>
        <v>0</v>
      </c>
      <c r="K43" s="40"/>
    </row>
    <row r="44" spans="1:11" x14ac:dyDescent="0.25">
      <c r="A44" s="373" t="str">
        <f>IFERROR(IF($H$5=35,1,A43+1),"")</f>
        <v/>
      </c>
      <c r="B44" s="408"/>
      <c r="C44" s="34" t="s">
        <v>28</v>
      </c>
      <c r="D44" s="41">
        <f>IF($H$5=35,$D$4,IF($J43&lt;=0,0,$J43))</f>
        <v>0</v>
      </c>
      <c r="E44" s="41" t="str">
        <f t="shared" si="1"/>
        <v/>
      </c>
      <c r="F44" s="41">
        <f t="shared" si="0"/>
        <v>0</v>
      </c>
      <c r="G44" s="366">
        <f t="shared" si="2"/>
        <v>0</v>
      </c>
      <c r="H44" s="41">
        <f t="shared" si="7"/>
        <v>0</v>
      </c>
      <c r="I44" s="41">
        <f t="shared" si="4"/>
        <v>0</v>
      </c>
      <c r="J44" s="371">
        <f t="shared" si="8"/>
        <v>0</v>
      </c>
      <c r="K44" s="40"/>
    </row>
    <row r="45" spans="1:11" ht="13.8" thickBot="1" x14ac:dyDescent="0.3">
      <c r="A45" s="373" t="str">
        <f>IFERROR(IF($H$5=36,1,A44+1),"")</f>
        <v/>
      </c>
      <c r="B45" s="409"/>
      <c r="C45" s="45" t="s">
        <v>29</v>
      </c>
      <c r="D45" s="41">
        <f>IF($H$5=36,$D$4,IF($J44&lt;=0,0,$J44))</f>
        <v>0</v>
      </c>
      <c r="E45" s="41" t="str">
        <f t="shared" si="1"/>
        <v/>
      </c>
      <c r="F45" s="41">
        <f t="shared" si="0"/>
        <v>0</v>
      </c>
      <c r="G45" s="366">
        <f t="shared" si="2"/>
        <v>0</v>
      </c>
      <c r="H45" s="41">
        <f t="shared" si="7"/>
        <v>0</v>
      </c>
      <c r="I45" s="41">
        <f t="shared" si="4"/>
        <v>0</v>
      </c>
      <c r="J45" s="371">
        <f t="shared" si="8"/>
        <v>0</v>
      </c>
      <c r="K45" s="40"/>
    </row>
    <row r="46" spans="1:11" ht="13.8" thickBot="1" x14ac:dyDescent="0.3">
      <c r="A46" s="372"/>
      <c r="B46" s="405" t="s">
        <v>189</v>
      </c>
      <c r="C46" s="406"/>
      <c r="D46" s="222"/>
      <c r="E46" s="364">
        <f>SUM(E34:E45)</f>
        <v>0</v>
      </c>
      <c r="F46" s="364">
        <f>SUM(F34:F45)</f>
        <v>0</v>
      </c>
      <c r="G46" s="364">
        <f>SUM(G34:G45)</f>
        <v>0</v>
      </c>
      <c r="H46" s="364"/>
      <c r="I46" s="223"/>
      <c r="J46" s="365">
        <f>J45</f>
        <v>0</v>
      </c>
      <c r="K46" s="40"/>
    </row>
    <row r="47" spans="1:11" x14ac:dyDescent="0.25">
      <c r="A47" s="369"/>
      <c r="B47" s="42"/>
      <c r="C47" s="39"/>
      <c r="D47" s="39"/>
      <c r="E47" s="39"/>
      <c r="F47" s="39"/>
      <c r="G47" s="39"/>
      <c r="H47" s="39"/>
      <c r="I47" s="39"/>
      <c r="J47" s="39"/>
      <c r="K47" s="40"/>
    </row>
    <row r="48" spans="1:11" x14ac:dyDescent="0.25">
      <c r="A48" s="369"/>
      <c r="B48" s="33"/>
      <c r="C48" s="32"/>
      <c r="D48" s="32"/>
      <c r="E48" s="32"/>
      <c r="F48" s="32"/>
      <c r="G48" s="32"/>
      <c r="H48" s="32"/>
      <c r="I48" s="32"/>
      <c r="J48" s="32"/>
      <c r="K48" s="33"/>
    </row>
    <row r="49" spans="1:11" x14ac:dyDescent="0.25">
      <c r="A49" s="369"/>
      <c r="B49" s="33"/>
      <c r="C49" s="33"/>
      <c r="D49" s="33"/>
      <c r="E49" s="33"/>
      <c r="F49" s="33"/>
      <c r="G49" s="33"/>
      <c r="H49" s="33"/>
      <c r="I49" s="33"/>
      <c r="J49" s="33"/>
      <c r="K49" s="33"/>
    </row>
    <row r="50" spans="1:11" x14ac:dyDescent="0.25">
      <c r="A50" s="369"/>
      <c r="B50" s="33"/>
      <c r="C50" s="33"/>
      <c r="D50" s="33"/>
      <c r="E50" s="33"/>
      <c r="F50" s="33"/>
      <c r="G50" s="33"/>
      <c r="H50" s="33"/>
      <c r="I50" s="33"/>
      <c r="J50" s="33"/>
      <c r="K50" s="33"/>
    </row>
    <row r="51" spans="1:11" x14ac:dyDescent="0.25">
      <c r="A51" s="369"/>
      <c r="B51" s="33"/>
      <c r="C51" s="33"/>
      <c r="D51" s="33"/>
      <c r="E51" s="33"/>
      <c r="F51" s="33"/>
      <c r="G51" s="33"/>
      <c r="H51" s="33"/>
      <c r="I51" s="33"/>
      <c r="J51" s="33"/>
      <c r="K51" s="33"/>
    </row>
  </sheetData>
  <sheetProtection sheet="1" objects="1" scenarios="1"/>
  <mergeCells count="9">
    <mergeCell ref="B33:C33"/>
    <mergeCell ref="B34:B45"/>
    <mergeCell ref="B46:C46"/>
    <mergeCell ref="B3:J3"/>
    <mergeCell ref="B4:C4"/>
    <mergeCell ref="B7:C7"/>
    <mergeCell ref="B8:B19"/>
    <mergeCell ref="B20:C20"/>
    <mergeCell ref="B21:B32"/>
  </mergeCells>
  <dataValidations count="1">
    <dataValidation type="list" allowBlank="1" showInputMessage="1" showErrorMessage="1" sqref="H5:H6" xr:uid="{00000000-0002-0000-0400-000000000000}">
      <formula1>"1,2,3,4,5,6,7,8,9,10,11,12,13,14,15,16,17,18,19,20,21,22,23,24,25,26,27,28,29,30,31,32,33,34,35,36"</formula1>
    </dataValidation>
  </dataValidations>
  <pageMargins left="0.7" right="0.7" top="0.75" bottom="0.75" header="0.3" footer="0.3"/>
  <pageSetup scale="72"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51"/>
  <sheetViews>
    <sheetView view="pageBreakPreview" zoomScale="86" zoomScaleNormal="100" zoomScaleSheetLayoutView="86" workbookViewId="0">
      <pane ySplit="7" topLeftCell="A8" activePane="bottomLeft" state="frozen"/>
      <selection pane="bottomLeft" activeCell="F4" sqref="F4 A30 H4 D4"/>
    </sheetView>
  </sheetViews>
  <sheetFormatPr defaultRowHeight="13.2" x14ac:dyDescent="0.25"/>
  <cols>
    <col min="1" max="1" width="3.44140625" style="370" customWidth="1"/>
    <col min="2" max="2" width="3.44140625" customWidth="1"/>
    <col min="3" max="10" width="14.77734375" customWidth="1"/>
    <col min="11" max="11" width="3" customWidth="1"/>
  </cols>
  <sheetData>
    <row r="1" spans="1:41" s="13" customFormat="1" ht="17.399999999999999" x14ac:dyDescent="0.3">
      <c r="A1" s="367"/>
      <c r="B1" s="25" t="str">
        <f>'Start Up Costs'!$B$1</f>
        <v>Business Name Here</v>
      </c>
      <c r="D1" s="36"/>
      <c r="E1" s="35"/>
      <c r="F1" s="37"/>
      <c r="G1" s="37"/>
      <c r="H1" s="37"/>
      <c r="I1" s="37"/>
      <c r="J1" s="37"/>
      <c r="K1" s="37"/>
      <c r="M1" s="14"/>
      <c r="N1" s="14"/>
      <c r="O1" s="14"/>
      <c r="P1" s="14"/>
      <c r="Q1" s="14"/>
      <c r="R1" s="15"/>
      <c r="S1" s="14"/>
      <c r="T1" s="14"/>
      <c r="U1" s="14"/>
      <c r="V1" s="14"/>
      <c r="W1" s="14"/>
      <c r="X1" s="14"/>
      <c r="Y1" s="14"/>
      <c r="Z1" s="14"/>
      <c r="AA1" s="14"/>
      <c r="AB1" s="14"/>
      <c r="AC1" s="14"/>
      <c r="AD1" s="14"/>
      <c r="AE1" s="14"/>
      <c r="AF1" s="14"/>
      <c r="AG1" s="14"/>
      <c r="AH1" s="14"/>
      <c r="AI1" s="14"/>
      <c r="AJ1" s="14"/>
      <c r="AK1" s="14"/>
      <c r="AL1" s="14"/>
      <c r="AM1" s="14"/>
      <c r="AN1" s="14"/>
      <c r="AO1" s="14"/>
    </row>
    <row r="2" spans="1:41" s="8" customFormat="1" ht="25.5" customHeight="1" thickBot="1" x14ac:dyDescent="0.35">
      <c r="A2" s="368"/>
      <c r="B2" s="389" t="s">
        <v>77</v>
      </c>
      <c r="D2" s="27"/>
      <c r="E2" s="25"/>
      <c r="F2" s="390" t="str">
        <f>'Start Up Costs'!G4</f>
        <v>Loan 2</v>
      </c>
      <c r="G2" s="27"/>
      <c r="H2" s="26"/>
      <c r="I2" s="26"/>
      <c r="J2" s="26"/>
      <c r="K2" s="26"/>
      <c r="M2" s="9"/>
      <c r="N2" s="9"/>
      <c r="O2" s="9"/>
      <c r="P2" s="9"/>
      <c r="Q2" s="9"/>
      <c r="R2" s="10"/>
      <c r="S2" s="11"/>
      <c r="T2" s="11"/>
      <c r="U2" s="11"/>
      <c r="V2" s="11"/>
      <c r="W2" s="11"/>
      <c r="X2" s="11"/>
      <c r="Y2" s="11"/>
      <c r="Z2" s="11"/>
      <c r="AA2" s="11"/>
      <c r="AB2" s="11"/>
      <c r="AC2" s="11"/>
      <c r="AD2" s="11"/>
      <c r="AE2" s="11"/>
      <c r="AF2" s="11"/>
      <c r="AG2" s="11"/>
      <c r="AH2" s="11"/>
      <c r="AI2" s="11"/>
      <c r="AJ2" s="11"/>
      <c r="AK2" s="11"/>
      <c r="AL2" s="11"/>
      <c r="AM2" s="11"/>
      <c r="AN2" s="11"/>
      <c r="AO2" s="11"/>
    </row>
    <row r="3" spans="1:41" ht="12.75" customHeight="1" x14ac:dyDescent="0.25">
      <c r="A3" s="369"/>
      <c r="B3" s="410" t="s">
        <v>72</v>
      </c>
      <c r="C3" s="411"/>
      <c r="D3" s="411"/>
      <c r="E3" s="411"/>
      <c r="F3" s="411"/>
      <c r="G3" s="411"/>
      <c r="H3" s="411"/>
      <c r="I3" s="411"/>
      <c r="J3" s="412"/>
      <c r="K3" s="40"/>
      <c r="M3" s="49"/>
      <c r="N3" s="49"/>
      <c r="O3" s="49"/>
      <c r="P3" s="49"/>
      <c r="Q3" s="49"/>
    </row>
    <row r="4" spans="1:41" s="381" customFormat="1" ht="36.75" customHeight="1" thickBot="1" x14ac:dyDescent="0.3">
      <c r="A4" s="375"/>
      <c r="B4" s="413" t="s">
        <v>76</v>
      </c>
      <c r="C4" s="414"/>
      <c r="D4" s="376"/>
      <c r="E4" s="377" t="s">
        <v>75</v>
      </c>
      <c r="F4" s="378"/>
      <c r="G4" s="377" t="s">
        <v>74</v>
      </c>
      <c r="H4" s="379"/>
      <c r="I4" s="377" t="s">
        <v>73</v>
      </c>
      <c r="J4" s="392" t="str">
        <f>IFERROR(PMT($F$4/12,$H$4,-$D$4),"")</f>
        <v/>
      </c>
      <c r="K4" s="380"/>
      <c r="M4" s="382"/>
      <c r="N4" s="382"/>
      <c r="O4" s="382"/>
      <c r="P4" s="382"/>
      <c r="Q4" s="382"/>
    </row>
    <row r="5" spans="1:41" s="381" customFormat="1" ht="36.75" customHeight="1" thickBot="1" x14ac:dyDescent="0.3">
      <c r="A5" s="375"/>
      <c r="B5" s="383"/>
      <c r="C5" s="383"/>
      <c r="D5" s="384"/>
      <c r="E5" s="383"/>
      <c r="F5" s="385"/>
      <c r="G5" s="393" t="s">
        <v>258</v>
      </c>
      <c r="H5" s="387"/>
      <c r="I5" s="383"/>
      <c r="J5" s="386"/>
      <c r="K5" s="380"/>
      <c r="M5" s="382"/>
      <c r="N5" s="382"/>
      <c r="O5" s="382"/>
      <c r="P5" s="382"/>
      <c r="Q5" s="382"/>
    </row>
    <row r="6" spans="1:41" ht="12.75" customHeight="1" thickBot="1" x14ac:dyDescent="0.3">
      <c r="A6" s="369"/>
      <c r="B6" s="27"/>
      <c r="C6" s="39"/>
      <c r="D6" s="39"/>
      <c r="E6" s="39"/>
      <c r="F6" s="39"/>
      <c r="G6" s="39"/>
      <c r="H6" s="39"/>
      <c r="I6" s="39"/>
      <c r="J6" s="39"/>
      <c r="K6" s="40"/>
    </row>
    <row r="7" spans="1:41" ht="25.5" customHeight="1" thickBot="1" x14ac:dyDescent="0.3">
      <c r="A7" s="369"/>
      <c r="B7" s="415" t="s">
        <v>59</v>
      </c>
      <c r="C7" s="416"/>
      <c r="D7" s="46" t="s">
        <v>60</v>
      </c>
      <c r="E7" s="46" t="s">
        <v>58</v>
      </c>
      <c r="F7" s="46" t="s">
        <v>61</v>
      </c>
      <c r="G7" s="46" t="s">
        <v>62</v>
      </c>
      <c r="H7" s="46" t="s">
        <v>63</v>
      </c>
      <c r="I7" s="46" t="s">
        <v>64</v>
      </c>
      <c r="J7" s="47" t="s">
        <v>65</v>
      </c>
      <c r="K7" s="40"/>
    </row>
    <row r="8" spans="1:41" ht="12.75" customHeight="1" x14ac:dyDescent="0.25">
      <c r="A8" s="373" t="str">
        <f>IF(H5=1,1,"")</f>
        <v/>
      </c>
      <c r="B8" s="407" t="s">
        <v>69</v>
      </c>
      <c r="C8" s="43" t="s">
        <v>18</v>
      </c>
      <c r="D8" s="44">
        <f>IF($H$5=1,$D$4,0)</f>
        <v>0</v>
      </c>
      <c r="E8" s="41" t="str">
        <f>IF(A8&lt;1,0,IF(A8&gt;$H$4,0,$J$4))</f>
        <v/>
      </c>
      <c r="F8" s="41">
        <f t="shared" ref="F8:F9" si="0">IFERROR(-PPMT($F$4/12,A8,$H$4,$D$4),0)</f>
        <v>0</v>
      </c>
      <c r="G8" s="366">
        <f>IFERROR(-(IPMT($F$4/12,A8,$H$4,$D$4)),0)</f>
        <v>0</v>
      </c>
      <c r="H8" s="41">
        <f>F8</f>
        <v>0</v>
      </c>
      <c r="I8" s="41">
        <f>IFERROR(-CUMIPMT($F$4/12,$H$4,$D$4,1,A8,0),0)</f>
        <v>0</v>
      </c>
      <c r="J8" s="374">
        <f>ROUND($D8-$F8,3)</f>
        <v>0</v>
      </c>
      <c r="K8" s="40"/>
      <c r="L8" s="48"/>
    </row>
    <row r="9" spans="1:41" x14ac:dyDescent="0.25">
      <c r="A9" s="373" t="str">
        <f>IFERROR(IF($H$5=2,1,A8+1),"")</f>
        <v/>
      </c>
      <c r="B9" s="408"/>
      <c r="C9" s="34" t="s">
        <v>19</v>
      </c>
      <c r="D9" s="41">
        <f>IF($H$5=2,$D$4,IF($J8&lt;=0,0,$J8))</f>
        <v>0</v>
      </c>
      <c r="E9" s="41" t="str">
        <f t="shared" ref="E9" si="1">IF(A9&lt;1,0,IF(A9&gt;$H$4,0,$J$4))</f>
        <v/>
      </c>
      <c r="F9" s="41">
        <f t="shared" si="0"/>
        <v>0</v>
      </c>
      <c r="G9" s="366">
        <f t="shared" ref="G9" si="2">IFERROR(-(IPMT($F$4/12,A9,$H$4,$D$4)),0)</f>
        <v>0</v>
      </c>
      <c r="H9" s="41">
        <f t="shared" ref="H9:H19" si="3">IF(A9&gt;$H$4,0,H8+F9)</f>
        <v>0</v>
      </c>
      <c r="I9" s="41">
        <f t="shared" ref="I9" si="4">IFERROR(-CUMIPMT($F$4/12,$H$4,$D$4,1,A9,0),0)</f>
        <v>0</v>
      </c>
      <c r="J9" s="374">
        <f t="shared" ref="J9" si="5">ROUND($D9-$F9,3)</f>
        <v>0</v>
      </c>
      <c r="K9" s="40"/>
      <c r="L9" s="8"/>
    </row>
    <row r="10" spans="1:41" x14ac:dyDescent="0.25">
      <c r="A10" s="373" t="str">
        <f>IFERROR(IF($H$5=3,1,A9+1),"")</f>
        <v/>
      </c>
      <c r="B10" s="408"/>
      <c r="C10" s="34" t="s">
        <v>20</v>
      </c>
      <c r="D10" s="41">
        <f>IF($H$5=3,$D$4,IF($J9&lt;=0,0,$J9))</f>
        <v>0</v>
      </c>
      <c r="E10" s="41" t="str">
        <f t="shared" ref="E10:E19" si="6">IF(A10&lt;1,0,IF(A10&gt;$H$4,0,$J$4))</f>
        <v/>
      </c>
      <c r="F10" s="41">
        <f t="shared" ref="F10:F19" si="7">IFERROR(-PPMT($F$4/12,A10,$H$4,$D$4),0)</f>
        <v>0</v>
      </c>
      <c r="G10" s="366">
        <f t="shared" ref="G10:G19" si="8">IFERROR(-(IPMT($F$4/12,A10,$H$4,$D$4)),0)</f>
        <v>0</v>
      </c>
      <c r="H10" s="41">
        <f t="shared" si="3"/>
        <v>0</v>
      </c>
      <c r="I10" s="41">
        <f t="shared" ref="I10:I19" si="9">IFERROR(-CUMIPMT($F$4/12,$H$4,$D$4,1,A10,0),0)</f>
        <v>0</v>
      </c>
      <c r="J10" s="374">
        <f t="shared" ref="J10:J19" si="10">ROUND($D10-$F10,3)</f>
        <v>0</v>
      </c>
      <c r="K10" s="40"/>
      <c r="L10" s="31"/>
    </row>
    <row r="11" spans="1:41" x14ac:dyDescent="0.25">
      <c r="A11" s="373" t="str">
        <f>IFERROR(IF($H$5=4,1,A10+1),"")</f>
        <v/>
      </c>
      <c r="B11" s="408"/>
      <c r="C11" s="34" t="s">
        <v>21</v>
      </c>
      <c r="D11" s="41">
        <f>IF($H$5=4,$D$4,IF($J10&lt;=0,0,$J10))</f>
        <v>0</v>
      </c>
      <c r="E11" s="41" t="str">
        <f t="shared" si="6"/>
        <v/>
      </c>
      <c r="F11" s="41">
        <f t="shared" si="7"/>
        <v>0</v>
      </c>
      <c r="G11" s="366">
        <f t="shared" si="8"/>
        <v>0</v>
      </c>
      <c r="H11" s="41">
        <f t="shared" si="3"/>
        <v>0</v>
      </c>
      <c r="I11" s="41">
        <f t="shared" si="9"/>
        <v>0</v>
      </c>
      <c r="J11" s="374">
        <f t="shared" si="10"/>
        <v>0</v>
      </c>
      <c r="K11" s="40"/>
      <c r="L11" s="31"/>
    </row>
    <row r="12" spans="1:41" x14ac:dyDescent="0.25">
      <c r="A12" s="373" t="str">
        <f>IFERROR(IF($H$5=5,1,A11+1),"")</f>
        <v/>
      </c>
      <c r="B12" s="408"/>
      <c r="C12" s="34" t="s">
        <v>22</v>
      </c>
      <c r="D12" s="41">
        <f>IF($H$5=5,$D$4,IF($J11&lt;=0,0,$J11))</f>
        <v>0</v>
      </c>
      <c r="E12" s="41" t="str">
        <f t="shared" si="6"/>
        <v/>
      </c>
      <c r="F12" s="41">
        <f t="shared" si="7"/>
        <v>0</v>
      </c>
      <c r="G12" s="366">
        <f t="shared" si="8"/>
        <v>0</v>
      </c>
      <c r="H12" s="41">
        <f t="shared" si="3"/>
        <v>0</v>
      </c>
      <c r="I12" s="41">
        <f t="shared" si="9"/>
        <v>0</v>
      </c>
      <c r="J12" s="374">
        <f t="shared" si="10"/>
        <v>0</v>
      </c>
      <c r="K12" s="40"/>
    </row>
    <row r="13" spans="1:41" x14ac:dyDescent="0.25">
      <c r="A13" s="373" t="str">
        <f>IFERROR(IF($H$5=6,1,A12+1),"")</f>
        <v/>
      </c>
      <c r="B13" s="408"/>
      <c r="C13" s="34" t="s">
        <v>23</v>
      </c>
      <c r="D13" s="41">
        <f>IF($H$5=6,$D$4,IF($J12&lt;=0,0,$J12))</f>
        <v>0</v>
      </c>
      <c r="E13" s="41" t="str">
        <f t="shared" si="6"/>
        <v/>
      </c>
      <c r="F13" s="41">
        <f t="shared" si="7"/>
        <v>0</v>
      </c>
      <c r="G13" s="366">
        <f t="shared" si="8"/>
        <v>0</v>
      </c>
      <c r="H13" s="41">
        <f t="shared" si="3"/>
        <v>0</v>
      </c>
      <c r="I13" s="41">
        <f t="shared" si="9"/>
        <v>0</v>
      </c>
      <c r="J13" s="374">
        <f t="shared" si="10"/>
        <v>0</v>
      </c>
      <c r="K13" s="40"/>
      <c r="L13" s="48"/>
    </row>
    <row r="14" spans="1:41" x14ac:dyDescent="0.25">
      <c r="A14" s="373" t="str">
        <f>IFERROR(IF($H$5=7,1,A13+1),"")</f>
        <v/>
      </c>
      <c r="B14" s="408"/>
      <c r="C14" s="34" t="s">
        <v>24</v>
      </c>
      <c r="D14" s="41">
        <f>IF($H$5=7,$D$4,IF($J13&lt;=0,0,$J13))</f>
        <v>0</v>
      </c>
      <c r="E14" s="41" t="str">
        <f t="shared" si="6"/>
        <v/>
      </c>
      <c r="F14" s="41">
        <f t="shared" si="7"/>
        <v>0</v>
      </c>
      <c r="G14" s="366">
        <f t="shared" si="8"/>
        <v>0</v>
      </c>
      <c r="H14" s="41">
        <f t="shared" si="3"/>
        <v>0</v>
      </c>
      <c r="I14" s="41">
        <f t="shared" si="9"/>
        <v>0</v>
      </c>
      <c r="J14" s="374">
        <f t="shared" si="10"/>
        <v>0</v>
      </c>
      <c r="K14" s="40"/>
      <c r="L14" s="49"/>
    </row>
    <row r="15" spans="1:41" x14ac:dyDescent="0.25">
      <c r="A15" s="373" t="str">
        <f>IFERROR(IF($H$5=8,1,A14+1),"")</f>
        <v/>
      </c>
      <c r="B15" s="408"/>
      <c r="C15" s="34" t="s">
        <v>25</v>
      </c>
      <c r="D15" s="41">
        <f>IF($H$5=8,$D$4,IF($J14&lt;=0,0,$J14))</f>
        <v>0</v>
      </c>
      <c r="E15" s="41" t="str">
        <f t="shared" si="6"/>
        <v/>
      </c>
      <c r="F15" s="41">
        <f t="shared" si="7"/>
        <v>0</v>
      </c>
      <c r="G15" s="366">
        <f t="shared" si="8"/>
        <v>0</v>
      </c>
      <c r="H15" s="41">
        <f t="shared" si="3"/>
        <v>0</v>
      </c>
      <c r="I15" s="41">
        <f t="shared" si="9"/>
        <v>0</v>
      </c>
      <c r="J15" s="374">
        <f t="shared" si="10"/>
        <v>0</v>
      </c>
      <c r="K15" s="40"/>
      <c r="L15" s="49"/>
    </row>
    <row r="16" spans="1:41" x14ac:dyDescent="0.25">
      <c r="A16" s="373" t="str">
        <f>IFERROR(IF($H$5=9,1,A15+1),"")</f>
        <v/>
      </c>
      <c r="B16" s="408"/>
      <c r="C16" s="34" t="s">
        <v>26</v>
      </c>
      <c r="D16" s="41">
        <f>IF($H$5=9,$D$4,IF($J15&lt;=0,0,$J15))</f>
        <v>0</v>
      </c>
      <c r="E16" s="41" t="str">
        <f t="shared" si="6"/>
        <v/>
      </c>
      <c r="F16" s="41">
        <f t="shared" si="7"/>
        <v>0</v>
      </c>
      <c r="G16" s="366">
        <f t="shared" si="8"/>
        <v>0</v>
      </c>
      <c r="H16" s="41">
        <f t="shared" si="3"/>
        <v>0</v>
      </c>
      <c r="I16" s="41">
        <f t="shared" si="9"/>
        <v>0</v>
      </c>
      <c r="J16" s="374">
        <f t="shared" si="10"/>
        <v>0</v>
      </c>
      <c r="K16" s="40"/>
      <c r="L16" s="31"/>
    </row>
    <row r="17" spans="1:12" x14ac:dyDescent="0.25">
      <c r="A17" s="373" t="str">
        <f>IFERROR(IF($H$5=10,1,A16+1),"")</f>
        <v/>
      </c>
      <c r="B17" s="408"/>
      <c r="C17" s="34" t="s">
        <v>27</v>
      </c>
      <c r="D17" s="41">
        <f>IF($H$5=10,$D$4,IF($J16&lt;=0,0,$J16))</f>
        <v>0</v>
      </c>
      <c r="E17" s="41" t="str">
        <f t="shared" si="6"/>
        <v/>
      </c>
      <c r="F17" s="41">
        <f t="shared" si="7"/>
        <v>0</v>
      </c>
      <c r="G17" s="366">
        <f t="shared" si="8"/>
        <v>0</v>
      </c>
      <c r="H17" s="41">
        <f t="shared" si="3"/>
        <v>0</v>
      </c>
      <c r="I17" s="41">
        <f t="shared" si="9"/>
        <v>0</v>
      </c>
      <c r="J17" s="374">
        <f t="shared" si="10"/>
        <v>0</v>
      </c>
      <c r="K17" s="40"/>
      <c r="L17" s="31"/>
    </row>
    <row r="18" spans="1:12" x14ac:dyDescent="0.25">
      <c r="A18" s="373" t="str">
        <f>IFERROR(IF($H$5=11,1,A17+1),"")</f>
        <v/>
      </c>
      <c r="B18" s="408"/>
      <c r="C18" s="34" t="s">
        <v>28</v>
      </c>
      <c r="D18" s="41">
        <f>IF($H$5=11,$D$4,IF($J17&lt;=0,0,$J17))</f>
        <v>0</v>
      </c>
      <c r="E18" s="41" t="str">
        <f t="shared" si="6"/>
        <v/>
      </c>
      <c r="F18" s="41">
        <f t="shared" si="7"/>
        <v>0</v>
      </c>
      <c r="G18" s="366">
        <f t="shared" si="8"/>
        <v>0</v>
      </c>
      <c r="H18" s="41">
        <f t="shared" si="3"/>
        <v>0</v>
      </c>
      <c r="I18" s="41">
        <f t="shared" si="9"/>
        <v>0</v>
      </c>
      <c r="J18" s="374">
        <f t="shared" si="10"/>
        <v>0</v>
      </c>
      <c r="K18" s="40"/>
    </row>
    <row r="19" spans="1:12" ht="13.8" thickBot="1" x14ac:dyDescent="0.3">
      <c r="A19" s="373" t="str">
        <f>IFERROR(IF($H$5=12,1,A18+1),"")</f>
        <v/>
      </c>
      <c r="B19" s="408"/>
      <c r="C19" s="221" t="s">
        <v>29</v>
      </c>
      <c r="D19" s="41">
        <f>IF($H$5=12,$D$4,IF($J18&lt;=0,0,$J18))</f>
        <v>0</v>
      </c>
      <c r="E19" s="41" t="str">
        <f t="shared" si="6"/>
        <v/>
      </c>
      <c r="F19" s="41">
        <f t="shared" si="7"/>
        <v>0</v>
      </c>
      <c r="G19" s="366">
        <f t="shared" si="8"/>
        <v>0</v>
      </c>
      <c r="H19" s="41">
        <f t="shared" si="3"/>
        <v>0</v>
      </c>
      <c r="I19" s="41">
        <f t="shared" si="9"/>
        <v>0</v>
      </c>
      <c r="J19" s="374">
        <f t="shared" si="10"/>
        <v>0</v>
      </c>
      <c r="K19" s="40"/>
    </row>
    <row r="20" spans="1:12" ht="12.75" customHeight="1" thickBot="1" x14ac:dyDescent="0.3">
      <c r="A20" s="372"/>
      <c r="B20" s="405" t="s">
        <v>187</v>
      </c>
      <c r="C20" s="406"/>
      <c r="D20" s="364"/>
      <c r="E20" s="364">
        <f>SUM(E8:E19)</f>
        <v>0</v>
      </c>
      <c r="F20" s="364">
        <f>SUM(F8:F19)</f>
        <v>0</v>
      </c>
      <c r="G20" s="364">
        <f>SUM(G8:G19)</f>
        <v>0</v>
      </c>
      <c r="H20" s="364"/>
      <c r="I20" s="364"/>
      <c r="J20" s="365">
        <f>J19</f>
        <v>0</v>
      </c>
      <c r="K20" s="40"/>
    </row>
    <row r="21" spans="1:12" x14ac:dyDescent="0.25">
      <c r="A21" s="373" t="str">
        <f>IFERROR(IF($H$5=13,1,A19+1),"")</f>
        <v/>
      </c>
      <c r="B21" s="407" t="s">
        <v>70</v>
      </c>
      <c r="C21" s="43" t="s">
        <v>18</v>
      </c>
      <c r="D21" s="41">
        <f>IF($H$5=13,$D$4,IF($J19&lt;=0,0,$J19))</f>
        <v>0</v>
      </c>
      <c r="E21" s="41" t="str">
        <f t="shared" ref="E21:E32" si="11">IF(A21&lt;1,0,IF(A21&gt;$H$4,0,$J$4))</f>
        <v/>
      </c>
      <c r="F21" s="41">
        <f t="shared" ref="F21:F32" si="12">IFERROR(-PPMT($F$4/12,A21,$H$4,$D$4),0)</f>
        <v>0</v>
      </c>
      <c r="G21" s="366">
        <f t="shared" ref="G21:G32" si="13">IFERROR(-(IPMT($F$4/12,A21,$H$4,$D$4)),0)</f>
        <v>0</v>
      </c>
      <c r="H21" s="41">
        <f>IF(A21&gt;$H$4,0,H19+F21)</f>
        <v>0</v>
      </c>
      <c r="I21" s="41">
        <f t="shared" ref="I21:I32" si="14">IFERROR(-CUMIPMT($F$4/12,$H$4,$D$4,1,A21,0),0)</f>
        <v>0</v>
      </c>
      <c r="J21" s="371">
        <f t="shared" ref="J21:J32" si="15">ROUND($D21-$F21,3)</f>
        <v>0</v>
      </c>
      <c r="K21" s="40"/>
    </row>
    <row r="22" spans="1:12" x14ac:dyDescent="0.25">
      <c r="A22" s="373" t="str">
        <f>IFERROR(IF($H$5=14,1,A21+1),"")</f>
        <v/>
      </c>
      <c r="B22" s="408"/>
      <c r="C22" s="34" t="s">
        <v>19</v>
      </c>
      <c r="D22" s="41">
        <f>IF($H$5=14,$D$4,IF($J21&lt;=0,0,$J21))</f>
        <v>0</v>
      </c>
      <c r="E22" s="41" t="str">
        <f t="shared" si="11"/>
        <v/>
      </c>
      <c r="F22" s="41">
        <f t="shared" si="12"/>
        <v>0</v>
      </c>
      <c r="G22" s="366">
        <f t="shared" si="13"/>
        <v>0</v>
      </c>
      <c r="H22" s="41">
        <f>IF(A22&gt;$H$4,0,H21+F22)</f>
        <v>0</v>
      </c>
      <c r="I22" s="41">
        <f t="shared" si="14"/>
        <v>0</v>
      </c>
      <c r="J22" s="371">
        <f t="shared" si="15"/>
        <v>0</v>
      </c>
      <c r="K22" s="40"/>
    </row>
    <row r="23" spans="1:12" x14ac:dyDescent="0.25">
      <c r="A23" s="373" t="str">
        <f>IFERROR(IF($H$5=15,1,A22+1),"")</f>
        <v/>
      </c>
      <c r="B23" s="408"/>
      <c r="C23" s="34" t="s">
        <v>20</v>
      </c>
      <c r="D23" s="41">
        <f>IF($H$5=15,$D$4,IF($J22&lt;=0,0,$J22))</f>
        <v>0</v>
      </c>
      <c r="E23" s="41" t="str">
        <f t="shared" si="11"/>
        <v/>
      </c>
      <c r="F23" s="41">
        <f t="shared" si="12"/>
        <v>0</v>
      </c>
      <c r="G23" s="366">
        <f t="shared" si="13"/>
        <v>0</v>
      </c>
      <c r="H23" s="41">
        <f t="shared" ref="H23:H32" si="16">IF(A23&gt;$H$4,0,H22+F23)</f>
        <v>0</v>
      </c>
      <c r="I23" s="41">
        <f t="shared" si="14"/>
        <v>0</v>
      </c>
      <c r="J23" s="371">
        <f t="shared" si="15"/>
        <v>0</v>
      </c>
      <c r="K23" s="40"/>
    </row>
    <row r="24" spans="1:12" x14ac:dyDescent="0.25">
      <c r="A24" s="373" t="str">
        <f>IFERROR(IF($H$5=16,1,A23+1),"")</f>
        <v/>
      </c>
      <c r="B24" s="408"/>
      <c r="C24" s="34" t="s">
        <v>21</v>
      </c>
      <c r="D24" s="41">
        <f>IF($H$5=16,$D$4,IF($J23&lt;=0,0,$J23))</f>
        <v>0</v>
      </c>
      <c r="E24" s="41" t="str">
        <f t="shared" si="11"/>
        <v/>
      </c>
      <c r="F24" s="41">
        <f t="shared" si="12"/>
        <v>0</v>
      </c>
      <c r="G24" s="366">
        <f t="shared" si="13"/>
        <v>0</v>
      </c>
      <c r="H24" s="41">
        <f t="shared" si="16"/>
        <v>0</v>
      </c>
      <c r="I24" s="41">
        <f t="shared" si="14"/>
        <v>0</v>
      </c>
      <c r="J24" s="371">
        <f t="shared" si="15"/>
        <v>0</v>
      </c>
      <c r="K24" s="40"/>
    </row>
    <row r="25" spans="1:12" x14ac:dyDescent="0.25">
      <c r="A25" s="373" t="str">
        <f>IFERROR(IF($H$5=17,1,A24+1),"")</f>
        <v/>
      </c>
      <c r="B25" s="408"/>
      <c r="C25" s="34" t="s">
        <v>22</v>
      </c>
      <c r="D25" s="41">
        <f>IF($H$5=17,$D$4,IF($J24&lt;=0,0,$J24))</f>
        <v>0</v>
      </c>
      <c r="E25" s="41" t="str">
        <f t="shared" si="11"/>
        <v/>
      </c>
      <c r="F25" s="41">
        <f t="shared" si="12"/>
        <v>0</v>
      </c>
      <c r="G25" s="366">
        <f t="shared" si="13"/>
        <v>0</v>
      </c>
      <c r="H25" s="41">
        <f t="shared" si="16"/>
        <v>0</v>
      </c>
      <c r="I25" s="41">
        <f t="shared" si="14"/>
        <v>0</v>
      </c>
      <c r="J25" s="371">
        <f t="shared" si="15"/>
        <v>0</v>
      </c>
      <c r="K25" s="40"/>
    </row>
    <row r="26" spans="1:12" x14ac:dyDescent="0.25">
      <c r="A26" s="373" t="str">
        <f>IFERROR(IF($H$5=18,1,A25+1),"")</f>
        <v/>
      </c>
      <c r="B26" s="408"/>
      <c r="C26" s="34" t="s">
        <v>23</v>
      </c>
      <c r="D26" s="41">
        <f>IF($H$5=18,$D$4,IF($J25&lt;=0,0,$J25))</f>
        <v>0</v>
      </c>
      <c r="E26" s="41" t="str">
        <f t="shared" si="11"/>
        <v/>
      </c>
      <c r="F26" s="41">
        <f t="shared" si="12"/>
        <v>0</v>
      </c>
      <c r="G26" s="366">
        <f t="shared" si="13"/>
        <v>0</v>
      </c>
      <c r="H26" s="41">
        <f t="shared" si="16"/>
        <v>0</v>
      </c>
      <c r="I26" s="41">
        <f t="shared" si="14"/>
        <v>0</v>
      </c>
      <c r="J26" s="371">
        <f t="shared" si="15"/>
        <v>0</v>
      </c>
      <c r="K26" s="40"/>
    </row>
    <row r="27" spans="1:12" x14ac:dyDescent="0.25">
      <c r="A27" s="373" t="str">
        <f>IFERROR(IF($H$5=19,1,A26+1),"")</f>
        <v/>
      </c>
      <c r="B27" s="408"/>
      <c r="C27" s="34" t="s">
        <v>24</v>
      </c>
      <c r="D27" s="41">
        <f>IF($H$5=19,$D$4,IF($J26&lt;=0,0,$J26))</f>
        <v>0</v>
      </c>
      <c r="E27" s="41" t="str">
        <f t="shared" si="11"/>
        <v/>
      </c>
      <c r="F27" s="41">
        <f t="shared" si="12"/>
        <v>0</v>
      </c>
      <c r="G27" s="366">
        <f t="shared" si="13"/>
        <v>0</v>
      </c>
      <c r="H27" s="41">
        <f t="shared" si="16"/>
        <v>0</v>
      </c>
      <c r="I27" s="41">
        <f t="shared" si="14"/>
        <v>0</v>
      </c>
      <c r="J27" s="371">
        <f t="shared" si="15"/>
        <v>0</v>
      </c>
      <c r="K27" s="40"/>
    </row>
    <row r="28" spans="1:12" x14ac:dyDescent="0.25">
      <c r="A28" s="373" t="str">
        <f>IFERROR(IF($H$5=20,1,A27+1),"")</f>
        <v/>
      </c>
      <c r="B28" s="408"/>
      <c r="C28" s="34" t="s">
        <v>25</v>
      </c>
      <c r="D28" s="41">
        <f>IF($H$5=20,$D$4,IF($J27&lt;=0,0,$J27))</f>
        <v>0</v>
      </c>
      <c r="E28" s="41" t="str">
        <f t="shared" si="11"/>
        <v/>
      </c>
      <c r="F28" s="41">
        <f t="shared" si="12"/>
        <v>0</v>
      </c>
      <c r="G28" s="366">
        <f t="shared" si="13"/>
        <v>0</v>
      </c>
      <c r="H28" s="41">
        <f t="shared" si="16"/>
        <v>0</v>
      </c>
      <c r="I28" s="41">
        <f t="shared" si="14"/>
        <v>0</v>
      </c>
      <c r="J28" s="371">
        <f t="shared" si="15"/>
        <v>0</v>
      </c>
      <c r="K28" s="40"/>
    </row>
    <row r="29" spans="1:12" x14ac:dyDescent="0.25">
      <c r="A29" s="373" t="str">
        <f>IFERROR(IF($H$5=21,1,A28+1),"")</f>
        <v/>
      </c>
      <c r="B29" s="408"/>
      <c r="C29" s="34" t="s">
        <v>26</v>
      </c>
      <c r="D29" s="41">
        <f>IF($H$5=21,$D$4,IF($J28&lt;=0,0,$J28))</f>
        <v>0</v>
      </c>
      <c r="E29" s="41" t="str">
        <f t="shared" si="11"/>
        <v/>
      </c>
      <c r="F29" s="41">
        <f t="shared" si="12"/>
        <v>0</v>
      </c>
      <c r="G29" s="366">
        <f t="shared" si="13"/>
        <v>0</v>
      </c>
      <c r="H29" s="41">
        <f t="shared" si="16"/>
        <v>0</v>
      </c>
      <c r="I29" s="41">
        <f t="shared" si="14"/>
        <v>0</v>
      </c>
      <c r="J29" s="371">
        <f t="shared" si="15"/>
        <v>0</v>
      </c>
      <c r="K29" s="40"/>
    </row>
    <row r="30" spans="1:12" x14ac:dyDescent="0.25">
      <c r="A30" s="373" t="str">
        <f>IFERROR(IF($H$5=22,1,A29+1),"")</f>
        <v/>
      </c>
      <c r="B30" s="408"/>
      <c r="C30" s="34" t="s">
        <v>27</v>
      </c>
      <c r="D30" s="41">
        <f>IF($H$5=22,$D$4,IF($J29&lt;=0,0,$J29))</f>
        <v>0</v>
      </c>
      <c r="E30" s="41" t="str">
        <f t="shared" si="11"/>
        <v/>
      </c>
      <c r="F30" s="41">
        <f t="shared" si="12"/>
        <v>0</v>
      </c>
      <c r="G30" s="366">
        <f t="shared" si="13"/>
        <v>0</v>
      </c>
      <c r="H30" s="41">
        <f t="shared" si="16"/>
        <v>0</v>
      </c>
      <c r="I30" s="41">
        <f t="shared" si="14"/>
        <v>0</v>
      </c>
      <c r="J30" s="371">
        <f t="shared" si="15"/>
        <v>0</v>
      </c>
      <c r="K30" s="40"/>
    </row>
    <row r="31" spans="1:12" x14ac:dyDescent="0.25">
      <c r="A31" s="373" t="str">
        <f>IFERROR(IF($H$5=23,1,A30+1),"")</f>
        <v/>
      </c>
      <c r="B31" s="408"/>
      <c r="C31" s="34" t="s">
        <v>28</v>
      </c>
      <c r="D31" s="41">
        <f>IF($H$5=23,$D$4,IF($J30&lt;=0,0,$J30))</f>
        <v>0</v>
      </c>
      <c r="E31" s="41" t="str">
        <f t="shared" si="11"/>
        <v/>
      </c>
      <c r="F31" s="41">
        <f t="shared" si="12"/>
        <v>0</v>
      </c>
      <c r="G31" s="366">
        <f t="shared" si="13"/>
        <v>0</v>
      </c>
      <c r="H31" s="41">
        <f t="shared" si="16"/>
        <v>0</v>
      </c>
      <c r="I31" s="41">
        <f t="shared" si="14"/>
        <v>0</v>
      </c>
      <c r="J31" s="371">
        <f t="shared" si="15"/>
        <v>0</v>
      </c>
      <c r="K31" s="40"/>
    </row>
    <row r="32" spans="1:12" ht="13.8" thickBot="1" x14ac:dyDescent="0.3">
      <c r="A32" s="373" t="str">
        <f>IFERROR(IF($H$5=24,1,A31+1),"")</f>
        <v/>
      </c>
      <c r="B32" s="409"/>
      <c r="C32" s="34" t="s">
        <v>29</v>
      </c>
      <c r="D32" s="41">
        <f>IF($H$5=24,$D$4,IF($J31&lt;=0,0,$J31))</f>
        <v>0</v>
      </c>
      <c r="E32" s="41" t="str">
        <f t="shared" si="11"/>
        <v/>
      </c>
      <c r="F32" s="41">
        <f t="shared" si="12"/>
        <v>0</v>
      </c>
      <c r="G32" s="366">
        <f t="shared" si="13"/>
        <v>0</v>
      </c>
      <c r="H32" s="41">
        <f t="shared" si="16"/>
        <v>0</v>
      </c>
      <c r="I32" s="41">
        <f t="shared" si="14"/>
        <v>0</v>
      </c>
      <c r="J32" s="371">
        <f t="shared" si="15"/>
        <v>0</v>
      </c>
      <c r="K32" s="40"/>
    </row>
    <row r="33" spans="1:11" ht="13.8" thickBot="1" x14ac:dyDescent="0.3">
      <c r="A33" s="372"/>
      <c r="B33" s="405" t="s">
        <v>188</v>
      </c>
      <c r="C33" s="406"/>
      <c r="D33" s="364"/>
      <c r="E33" s="364">
        <f>SUM(E21:E32)</f>
        <v>0</v>
      </c>
      <c r="F33" s="364">
        <f>SUM(F21:F32)</f>
        <v>0</v>
      </c>
      <c r="G33" s="364">
        <f>SUM(G21:G32)</f>
        <v>0</v>
      </c>
      <c r="H33" s="364"/>
      <c r="I33" s="364"/>
      <c r="J33" s="365">
        <f>J32</f>
        <v>0</v>
      </c>
      <c r="K33" s="40"/>
    </row>
    <row r="34" spans="1:11" x14ac:dyDescent="0.25">
      <c r="A34" s="373" t="str">
        <f>IFERROR(IF($H$5=25,1,A32+1),"")</f>
        <v/>
      </c>
      <c r="B34" s="407" t="s">
        <v>71</v>
      </c>
      <c r="C34" s="43" t="s">
        <v>18</v>
      </c>
      <c r="D34" s="41">
        <f>IF($H$5=25,$D$4,IF($J32&lt;=0,0,$J32))</f>
        <v>0</v>
      </c>
      <c r="E34" s="41" t="str">
        <f t="shared" ref="E34:E45" si="17">IF(A34&lt;1,0,IF(A34&gt;$H$4,0,$J$4))</f>
        <v/>
      </c>
      <c r="F34" s="41">
        <f>IFERROR(-PPMT($F$4/12,A34,$H$4,$D$4),0)</f>
        <v>0</v>
      </c>
      <c r="G34" s="366">
        <f t="shared" ref="G34:G45" si="18">IFERROR(-(IPMT($F$4/12,A34,$H$4,$D$4)),0)</f>
        <v>0</v>
      </c>
      <c r="H34" s="41">
        <f>IF(A34&gt;$H$4,0,H32+F34)</f>
        <v>0</v>
      </c>
      <c r="I34" s="41">
        <f t="shared" ref="I34:I45" si="19">IFERROR(-CUMIPMT($F$4/12,$H$4,$D$4,1,A34,0),0)</f>
        <v>0</v>
      </c>
      <c r="J34" s="371">
        <f t="shared" ref="J34:J39" si="20">ROUND($D34-$F34,3)</f>
        <v>0</v>
      </c>
      <c r="K34" s="40"/>
    </row>
    <row r="35" spans="1:11" x14ac:dyDescent="0.25">
      <c r="A35" s="373" t="str">
        <f>IFERROR(IF($H$5=26,1,A34+1),"")</f>
        <v/>
      </c>
      <c r="B35" s="408"/>
      <c r="C35" s="34" t="s">
        <v>19</v>
      </c>
      <c r="D35" s="41">
        <f>IF($H$5=26,$D$4,IF($J34&lt;=0,0,$J34))</f>
        <v>0</v>
      </c>
      <c r="E35" s="41" t="str">
        <f t="shared" si="17"/>
        <v/>
      </c>
      <c r="F35" s="41">
        <f t="shared" ref="F35:F45" si="21">IFERROR(-PPMT($F$4/12,A35,$H$4,$D$4),0)</f>
        <v>0</v>
      </c>
      <c r="G35" s="366">
        <f t="shared" si="18"/>
        <v>0</v>
      </c>
      <c r="H35" s="41">
        <f>IF(A35&gt;$H$4,0,H34+F35)</f>
        <v>0</v>
      </c>
      <c r="I35" s="41">
        <f t="shared" si="19"/>
        <v>0</v>
      </c>
      <c r="J35" s="371">
        <f t="shared" si="20"/>
        <v>0</v>
      </c>
      <c r="K35" s="40"/>
    </row>
    <row r="36" spans="1:11" x14ac:dyDescent="0.25">
      <c r="A36" s="373" t="str">
        <f>IFERROR(IF($H$5=27,1,A35+1),"")</f>
        <v/>
      </c>
      <c r="B36" s="408"/>
      <c r="C36" s="34" t="s">
        <v>20</v>
      </c>
      <c r="D36" s="41">
        <f>IF($H$5=27,$D$4,IF($J35&lt;=0,0,$J35))</f>
        <v>0</v>
      </c>
      <c r="E36" s="41" t="str">
        <f t="shared" si="17"/>
        <v/>
      </c>
      <c r="F36" s="41">
        <f t="shared" si="21"/>
        <v>0</v>
      </c>
      <c r="G36" s="366">
        <f t="shared" si="18"/>
        <v>0</v>
      </c>
      <c r="H36" s="41">
        <f t="shared" ref="H36:H45" si="22">IF(A36&gt;$H$4,0,H35+F36)</f>
        <v>0</v>
      </c>
      <c r="I36" s="41">
        <f t="shared" si="19"/>
        <v>0</v>
      </c>
      <c r="J36" s="371">
        <f t="shared" si="20"/>
        <v>0</v>
      </c>
      <c r="K36" s="40"/>
    </row>
    <row r="37" spans="1:11" x14ac:dyDescent="0.25">
      <c r="A37" s="373" t="str">
        <f>IFERROR(IF($H$5=28,1,A36+1),"")</f>
        <v/>
      </c>
      <c r="B37" s="408"/>
      <c r="C37" s="34" t="s">
        <v>21</v>
      </c>
      <c r="D37" s="41">
        <f>IF($H$5=28,$D$4,IF($J36&lt;=0,0,$J36))</f>
        <v>0</v>
      </c>
      <c r="E37" s="41" t="str">
        <f t="shared" si="17"/>
        <v/>
      </c>
      <c r="F37" s="41">
        <f t="shared" si="21"/>
        <v>0</v>
      </c>
      <c r="G37" s="366">
        <f t="shared" si="18"/>
        <v>0</v>
      </c>
      <c r="H37" s="41">
        <f t="shared" si="22"/>
        <v>0</v>
      </c>
      <c r="I37" s="41">
        <f t="shared" si="19"/>
        <v>0</v>
      </c>
      <c r="J37" s="371">
        <f t="shared" si="20"/>
        <v>0</v>
      </c>
      <c r="K37" s="40"/>
    </row>
    <row r="38" spans="1:11" x14ac:dyDescent="0.25">
      <c r="A38" s="373" t="str">
        <f>IFERROR(IF($H$5=29,1,A37+1),"")</f>
        <v/>
      </c>
      <c r="B38" s="408"/>
      <c r="C38" s="34" t="s">
        <v>22</v>
      </c>
      <c r="D38" s="41">
        <f>IF($H$5=29,$D$4,IF($J37&lt;=0,0,$J37))</f>
        <v>0</v>
      </c>
      <c r="E38" s="41" t="str">
        <f t="shared" si="17"/>
        <v/>
      </c>
      <c r="F38" s="41">
        <f t="shared" si="21"/>
        <v>0</v>
      </c>
      <c r="G38" s="366">
        <f t="shared" si="18"/>
        <v>0</v>
      </c>
      <c r="H38" s="41">
        <f t="shared" si="22"/>
        <v>0</v>
      </c>
      <c r="I38" s="41">
        <f t="shared" si="19"/>
        <v>0</v>
      </c>
      <c r="J38" s="371">
        <f t="shared" si="20"/>
        <v>0</v>
      </c>
      <c r="K38" s="40"/>
    </row>
    <row r="39" spans="1:11" x14ac:dyDescent="0.25">
      <c r="A39" s="373" t="str">
        <f>IFERROR(IF($H$5=30,1,A38+1),"")</f>
        <v/>
      </c>
      <c r="B39" s="408"/>
      <c r="C39" s="34" t="s">
        <v>23</v>
      </c>
      <c r="D39" s="41">
        <f>IF($H$5=30,$D$4,IF($J38&lt;=0,0,$J38))</f>
        <v>0</v>
      </c>
      <c r="E39" s="41" t="str">
        <f t="shared" si="17"/>
        <v/>
      </c>
      <c r="F39" s="41">
        <f t="shared" si="21"/>
        <v>0</v>
      </c>
      <c r="G39" s="366">
        <f t="shared" si="18"/>
        <v>0</v>
      </c>
      <c r="H39" s="41">
        <f t="shared" si="22"/>
        <v>0</v>
      </c>
      <c r="I39" s="41">
        <f t="shared" si="19"/>
        <v>0</v>
      </c>
      <c r="J39" s="371">
        <f t="shared" si="20"/>
        <v>0</v>
      </c>
      <c r="K39" s="40"/>
    </row>
    <row r="40" spans="1:11" x14ac:dyDescent="0.25">
      <c r="A40" s="373" t="str">
        <f>IFERROR(IF($H$5=31,1,A39+1),"")</f>
        <v/>
      </c>
      <c r="B40" s="408"/>
      <c r="C40" s="34" t="s">
        <v>24</v>
      </c>
      <c r="D40" s="41">
        <f>IF($H$5=31,$D$4,IF($J39&lt;=0,0,$J39))</f>
        <v>0</v>
      </c>
      <c r="E40" s="41" t="str">
        <f t="shared" si="17"/>
        <v/>
      </c>
      <c r="F40" s="41">
        <f t="shared" si="21"/>
        <v>0</v>
      </c>
      <c r="G40" s="366">
        <f t="shared" si="18"/>
        <v>0</v>
      </c>
      <c r="H40" s="41">
        <f t="shared" si="22"/>
        <v>0</v>
      </c>
      <c r="I40" s="41">
        <f t="shared" si="19"/>
        <v>0</v>
      </c>
      <c r="J40" s="371">
        <f t="shared" ref="J40:J45" si="23">$D40-$F40</f>
        <v>0</v>
      </c>
      <c r="K40" s="40"/>
    </row>
    <row r="41" spans="1:11" x14ac:dyDescent="0.25">
      <c r="A41" s="373" t="str">
        <f>IFERROR(IF($H$5=31,1,A40+1),"")</f>
        <v/>
      </c>
      <c r="B41" s="408"/>
      <c r="C41" s="34" t="s">
        <v>25</v>
      </c>
      <c r="D41" s="41">
        <f>IF($H$5=32,$D$4,IF($J40&lt;=0,0,$J40))</f>
        <v>0</v>
      </c>
      <c r="E41" s="41" t="str">
        <f t="shared" si="17"/>
        <v/>
      </c>
      <c r="F41" s="41">
        <f t="shared" si="21"/>
        <v>0</v>
      </c>
      <c r="G41" s="366">
        <f t="shared" si="18"/>
        <v>0</v>
      </c>
      <c r="H41" s="41">
        <f t="shared" si="22"/>
        <v>0</v>
      </c>
      <c r="I41" s="41">
        <f t="shared" si="19"/>
        <v>0</v>
      </c>
      <c r="J41" s="371">
        <f t="shared" si="23"/>
        <v>0</v>
      </c>
      <c r="K41" s="40"/>
    </row>
    <row r="42" spans="1:11" x14ac:dyDescent="0.25">
      <c r="A42" s="373" t="str">
        <f>IFERROR(IF($H$5=33,1,A41+1),"")</f>
        <v/>
      </c>
      <c r="B42" s="408"/>
      <c r="C42" s="34" t="s">
        <v>26</v>
      </c>
      <c r="D42" s="41">
        <f>IF($H$5=33,$D$4,IF($J41&lt;=0,0,$J41))</f>
        <v>0</v>
      </c>
      <c r="E42" s="41" t="str">
        <f t="shared" si="17"/>
        <v/>
      </c>
      <c r="F42" s="41">
        <f t="shared" si="21"/>
        <v>0</v>
      </c>
      <c r="G42" s="366">
        <f t="shared" si="18"/>
        <v>0</v>
      </c>
      <c r="H42" s="41">
        <f t="shared" si="22"/>
        <v>0</v>
      </c>
      <c r="I42" s="41">
        <f t="shared" si="19"/>
        <v>0</v>
      </c>
      <c r="J42" s="371">
        <f t="shared" si="23"/>
        <v>0</v>
      </c>
      <c r="K42" s="40"/>
    </row>
    <row r="43" spans="1:11" x14ac:dyDescent="0.25">
      <c r="A43" s="373" t="str">
        <f>IFERROR(IF($H$5=34,1,A42+1),"")</f>
        <v/>
      </c>
      <c r="B43" s="408"/>
      <c r="C43" s="34" t="s">
        <v>27</v>
      </c>
      <c r="D43" s="41">
        <f>IF($H$5=34,$D$4,IF($J42&lt;=0,0,$J42))</f>
        <v>0</v>
      </c>
      <c r="E43" s="41" t="str">
        <f t="shared" si="17"/>
        <v/>
      </c>
      <c r="F43" s="41">
        <f t="shared" si="21"/>
        <v>0</v>
      </c>
      <c r="G43" s="366">
        <f t="shared" si="18"/>
        <v>0</v>
      </c>
      <c r="H43" s="41">
        <f t="shared" si="22"/>
        <v>0</v>
      </c>
      <c r="I43" s="41">
        <f t="shared" si="19"/>
        <v>0</v>
      </c>
      <c r="J43" s="371">
        <f t="shared" si="23"/>
        <v>0</v>
      </c>
      <c r="K43" s="40"/>
    </row>
    <row r="44" spans="1:11" x14ac:dyDescent="0.25">
      <c r="A44" s="373" t="str">
        <f>IFERROR(IF($H$5=35,1,A43+1),"")</f>
        <v/>
      </c>
      <c r="B44" s="408"/>
      <c r="C44" s="34" t="s">
        <v>28</v>
      </c>
      <c r="D44" s="41">
        <f>IF($H$5=35,$D$4,IF($J43&lt;=0,0,$J43))</f>
        <v>0</v>
      </c>
      <c r="E44" s="41" t="str">
        <f t="shared" si="17"/>
        <v/>
      </c>
      <c r="F44" s="41">
        <f t="shared" si="21"/>
        <v>0</v>
      </c>
      <c r="G44" s="366">
        <f t="shared" si="18"/>
        <v>0</v>
      </c>
      <c r="H44" s="41">
        <f t="shared" si="22"/>
        <v>0</v>
      </c>
      <c r="I44" s="41">
        <f t="shared" si="19"/>
        <v>0</v>
      </c>
      <c r="J44" s="371">
        <f t="shared" si="23"/>
        <v>0</v>
      </c>
      <c r="K44" s="40"/>
    </row>
    <row r="45" spans="1:11" ht="13.8" thickBot="1" x14ac:dyDescent="0.3">
      <c r="A45" s="373" t="str">
        <f>IFERROR(IF($H$5=36,1,A44+1),"")</f>
        <v/>
      </c>
      <c r="B45" s="409"/>
      <c r="C45" s="45" t="s">
        <v>29</v>
      </c>
      <c r="D45" s="41">
        <f>IF($H$5=36,$D$4,IF($J44&lt;=0,0,$J44))</f>
        <v>0</v>
      </c>
      <c r="E45" s="41" t="str">
        <f t="shared" si="17"/>
        <v/>
      </c>
      <c r="F45" s="41">
        <f t="shared" si="21"/>
        <v>0</v>
      </c>
      <c r="G45" s="366">
        <f t="shared" si="18"/>
        <v>0</v>
      </c>
      <c r="H45" s="41">
        <f t="shared" si="22"/>
        <v>0</v>
      </c>
      <c r="I45" s="41">
        <f t="shared" si="19"/>
        <v>0</v>
      </c>
      <c r="J45" s="371">
        <f t="shared" si="23"/>
        <v>0</v>
      </c>
      <c r="K45" s="40"/>
    </row>
    <row r="46" spans="1:11" ht="13.8" thickBot="1" x14ac:dyDescent="0.3">
      <c r="A46" s="369"/>
      <c r="B46" s="405" t="s">
        <v>189</v>
      </c>
      <c r="C46" s="406"/>
      <c r="D46" s="364"/>
      <c r="E46" s="364">
        <f>SUM(E34:E45)</f>
        <v>0</v>
      </c>
      <c r="F46" s="364">
        <f>SUM(F34:F45)</f>
        <v>0</v>
      </c>
      <c r="G46" s="364">
        <f>SUM(G34:G45)</f>
        <v>0</v>
      </c>
      <c r="H46" s="364"/>
      <c r="I46" s="364"/>
      <c r="J46" s="365">
        <f>J45</f>
        <v>0</v>
      </c>
      <c r="K46" s="40"/>
    </row>
    <row r="47" spans="1:11" x14ac:dyDescent="0.25">
      <c r="A47" s="369"/>
      <c r="B47" s="42"/>
      <c r="C47" s="39"/>
      <c r="D47" s="39"/>
      <c r="E47" s="39"/>
      <c r="F47" s="39"/>
      <c r="G47" s="39"/>
      <c r="H47" s="39"/>
      <c r="I47" s="39"/>
      <c r="J47" s="39"/>
      <c r="K47" s="40"/>
    </row>
    <row r="48" spans="1:11" x14ac:dyDescent="0.25">
      <c r="A48" s="369"/>
      <c r="B48" s="33"/>
      <c r="C48" s="32"/>
      <c r="D48" s="32"/>
      <c r="E48" s="32"/>
      <c r="F48" s="32"/>
      <c r="G48" s="32"/>
      <c r="H48" s="32"/>
      <c r="I48" s="32"/>
      <c r="J48" s="32"/>
      <c r="K48" s="33"/>
    </row>
    <row r="49" spans="1:11" x14ac:dyDescent="0.25">
      <c r="A49" s="369"/>
      <c r="B49" s="33"/>
      <c r="C49" s="33"/>
      <c r="D49" s="33"/>
      <c r="E49" s="33"/>
      <c r="F49" s="33"/>
      <c r="G49" s="33"/>
      <c r="H49" s="33"/>
      <c r="I49" s="33"/>
      <c r="J49" s="33"/>
      <c r="K49" s="33"/>
    </row>
    <row r="50" spans="1:11" x14ac:dyDescent="0.25">
      <c r="A50" s="369"/>
      <c r="B50" s="33"/>
      <c r="C50" s="33"/>
      <c r="D50" s="33"/>
      <c r="E50" s="33"/>
      <c r="F50" s="33"/>
      <c r="G50" s="33"/>
      <c r="H50" s="33"/>
      <c r="I50" s="33"/>
      <c r="J50" s="33"/>
      <c r="K50" s="33"/>
    </row>
    <row r="51" spans="1:11" x14ac:dyDescent="0.25">
      <c r="A51" s="369"/>
      <c r="B51" s="33"/>
      <c r="C51" s="33"/>
      <c r="D51" s="33"/>
      <c r="E51" s="33"/>
      <c r="F51" s="33"/>
      <c r="G51" s="33"/>
      <c r="H51" s="33"/>
      <c r="I51" s="33"/>
      <c r="J51" s="33"/>
      <c r="K51" s="33"/>
    </row>
  </sheetData>
  <sheetProtection sheet="1" objects="1" scenarios="1"/>
  <mergeCells count="9">
    <mergeCell ref="B3:J3"/>
    <mergeCell ref="B4:C4"/>
    <mergeCell ref="B46:C46"/>
    <mergeCell ref="B34:B45"/>
    <mergeCell ref="B7:C7"/>
    <mergeCell ref="B8:B19"/>
    <mergeCell ref="B21:B32"/>
    <mergeCell ref="B20:C20"/>
    <mergeCell ref="B33:C33"/>
  </mergeCells>
  <dataValidations count="1">
    <dataValidation type="list" allowBlank="1" showInputMessage="1" showErrorMessage="1" sqref="H5" xr:uid="{00000000-0002-0000-0500-000000000000}">
      <formula1>"1,2,3,4,5,6,7,8,9,10,11,12,13,14,15,16,17,18,19,20,21,22,23,24,25,26,27,28,29,30,31,32,33,34,35,36"</formula1>
    </dataValidation>
  </dataValidations>
  <pageMargins left="0.7" right="0.7" top="0.75" bottom="0.75" header="0.3" footer="0.3"/>
  <pageSetup scale="72"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ADF3B-4DBE-4C4D-ABCC-FF6EA34976AD}">
  <sheetPr>
    <pageSetUpPr fitToPage="1"/>
  </sheetPr>
  <dimension ref="A1:AO51"/>
  <sheetViews>
    <sheetView view="pageBreakPreview" zoomScale="86" zoomScaleNormal="100" zoomScaleSheetLayoutView="86" workbookViewId="0">
      <pane ySplit="7" topLeftCell="A8" activePane="bottomLeft" state="frozen"/>
      <selection activeCell="G122" sqref="G122"/>
      <selection pane="bottomLeft" activeCell="F2" sqref="F2"/>
    </sheetView>
  </sheetViews>
  <sheetFormatPr defaultRowHeight="13.2" x14ac:dyDescent="0.25"/>
  <cols>
    <col min="1" max="1" width="3.44140625" style="370" customWidth="1"/>
    <col min="2" max="2" width="3.44140625" customWidth="1"/>
    <col min="3" max="10" width="14.77734375" customWidth="1"/>
    <col min="11" max="11" width="3" customWidth="1"/>
  </cols>
  <sheetData>
    <row r="1" spans="1:41" s="13" customFormat="1" ht="17.399999999999999" x14ac:dyDescent="0.3">
      <c r="A1" s="367"/>
      <c r="B1" s="25" t="str">
        <f>'Start Up Costs'!$B$1</f>
        <v>Business Name Here</v>
      </c>
      <c r="D1" s="36"/>
      <c r="E1" s="35"/>
      <c r="F1" s="37"/>
      <c r="G1" s="37"/>
      <c r="H1" s="37"/>
      <c r="I1" s="37"/>
      <c r="J1" s="37"/>
      <c r="K1" s="37"/>
      <c r="M1" s="14"/>
      <c r="N1" s="14"/>
      <c r="O1" s="14"/>
      <c r="P1" s="14"/>
      <c r="Q1" s="14"/>
      <c r="R1" s="15"/>
      <c r="S1" s="14"/>
      <c r="T1" s="14"/>
      <c r="U1" s="14"/>
      <c r="V1" s="14"/>
      <c r="W1" s="14"/>
      <c r="X1" s="14"/>
      <c r="Y1" s="14"/>
      <c r="Z1" s="14"/>
      <c r="AA1" s="14"/>
      <c r="AB1" s="14"/>
      <c r="AC1" s="14"/>
      <c r="AD1" s="14"/>
      <c r="AE1" s="14"/>
      <c r="AF1" s="14"/>
      <c r="AG1" s="14"/>
      <c r="AH1" s="14"/>
      <c r="AI1" s="14"/>
      <c r="AJ1" s="14"/>
      <c r="AK1" s="14"/>
      <c r="AL1" s="14"/>
      <c r="AM1" s="14"/>
      <c r="AN1" s="14"/>
      <c r="AO1" s="14"/>
    </row>
    <row r="2" spans="1:41" s="8" customFormat="1" ht="25.5" customHeight="1" thickBot="1" x14ac:dyDescent="0.35">
      <c r="A2" s="368"/>
      <c r="B2" s="389" t="s">
        <v>77</v>
      </c>
      <c r="D2" s="27"/>
      <c r="E2" s="25"/>
      <c r="F2" s="390" t="s">
        <v>252</v>
      </c>
      <c r="G2" s="27"/>
      <c r="H2" s="26"/>
      <c r="I2" s="26"/>
      <c r="J2" s="26"/>
      <c r="K2" s="26"/>
      <c r="M2" s="9"/>
      <c r="N2" s="9"/>
      <c r="O2" s="9"/>
      <c r="P2" s="9"/>
      <c r="Q2" s="9"/>
      <c r="R2" s="10"/>
      <c r="S2" s="11"/>
      <c r="T2" s="11"/>
      <c r="U2" s="11"/>
      <c r="V2" s="11"/>
      <c r="W2" s="11"/>
      <c r="X2" s="11"/>
      <c r="Y2" s="11"/>
      <c r="Z2" s="11"/>
      <c r="AA2" s="11"/>
      <c r="AB2" s="11"/>
      <c r="AC2" s="11"/>
      <c r="AD2" s="11"/>
      <c r="AE2" s="11"/>
      <c r="AF2" s="11"/>
      <c r="AG2" s="11"/>
      <c r="AH2" s="11"/>
      <c r="AI2" s="11"/>
      <c r="AJ2" s="11"/>
      <c r="AK2" s="11"/>
      <c r="AL2" s="11"/>
      <c r="AM2" s="11"/>
      <c r="AN2" s="11"/>
      <c r="AO2" s="11"/>
    </row>
    <row r="3" spans="1:41" ht="12.75" customHeight="1" x14ac:dyDescent="0.25">
      <c r="A3" s="369"/>
      <c r="B3" s="410" t="s">
        <v>72</v>
      </c>
      <c r="C3" s="411"/>
      <c r="D3" s="411"/>
      <c r="E3" s="411"/>
      <c r="F3" s="411"/>
      <c r="G3" s="411"/>
      <c r="H3" s="411"/>
      <c r="I3" s="411"/>
      <c r="J3" s="412"/>
      <c r="K3" s="40"/>
      <c r="M3" s="49"/>
      <c r="N3" s="49"/>
      <c r="O3" s="49"/>
      <c r="P3" s="49"/>
      <c r="Q3" s="49"/>
    </row>
    <row r="4" spans="1:41" s="381" customFormat="1" ht="36.75" customHeight="1" thickBot="1" x14ac:dyDescent="0.3">
      <c r="A4" s="375"/>
      <c r="B4" s="413" t="s">
        <v>76</v>
      </c>
      <c r="C4" s="414"/>
      <c r="D4" s="376"/>
      <c r="E4" s="377" t="s">
        <v>75</v>
      </c>
      <c r="F4" s="378"/>
      <c r="G4" s="377" t="s">
        <v>74</v>
      </c>
      <c r="H4" s="379"/>
      <c r="I4" s="377" t="s">
        <v>73</v>
      </c>
      <c r="J4" s="392" t="str">
        <f>IFERROR(PMT($F$4/12,$H$4,-$D$4),"")</f>
        <v/>
      </c>
      <c r="K4" s="380"/>
      <c r="M4" s="382"/>
      <c r="N4" s="382"/>
      <c r="O4" s="382"/>
      <c r="P4" s="382"/>
      <c r="Q4" s="382"/>
    </row>
    <row r="5" spans="1:41" s="381" customFormat="1" ht="36.75" customHeight="1" thickBot="1" x14ac:dyDescent="0.3">
      <c r="A5" s="375"/>
      <c r="B5" s="383"/>
      <c r="C5" s="383"/>
      <c r="D5" s="384"/>
      <c r="E5" s="383"/>
      <c r="F5" s="385"/>
      <c r="G5" s="393" t="s">
        <v>258</v>
      </c>
      <c r="H5" s="387"/>
      <c r="I5" s="383"/>
      <c r="J5" s="386"/>
      <c r="K5" s="380"/>
      <c r="M5" s="382"/>
      <c r="N5" s="382"/>
      <c r="O5" s="382"/>
      <c r="P5" s="382"/>
      <c r="Q5" s="382"/>
    </row>
    <row r="6" spans="1:41" ht="12.75" customHeight="1" thickBot="1" x14ac:dyDescent="0.3">
      <c r="A6" s="369"/>
      <c r="B6" s="27"/>
      <c r="C6" s="39"/>
      <c r="D6" s="39"/>
      <c r="E6" s="39"/>
      <c r="F6" s="39"/>
      <c r="G6" s="39"/>
      <c r="H6" s="39"/>
      <c r="I6" s="39"/>
      <c r="J6" s="39"/>
      <c r="K6" s="40"/>
    </row>
    <row r="7" spans="1:41" ht="25.5" customHeight="1" thickBot="1" x14ac:dyDescent="0.3">
      <c r="A7" s="369"/>
      <c r="B7" s="415" t="s">
        <v>59</v>
      </c>
      <c r="C7" s="416"/>
      <c r="D7" s="46" t="s">
        <v>60</v>
      </c>
      <c r="E7" s="46" t="s">
        <v>58</v>
      </c>
      <c r="F7" s="46" t="s">
        <v>61</v>
      </c>
      <c r="G7" s="46" t="s">
        <v>62</v>
      </c>
      <c r="H7" s="46" t="s">
        <v>63</v>
      </c>
      <c r="I7" s="46" t="s">
        <v>64</v>
      </c>
      <c r="J7" s="47" t="s">
        <v>65</v>
      </c>
      <c r="K7" s="40"/>
    </row>
    <row r="8" spans="1:41" ht="12.75" customHeight="1" x14ac:dyDescent="0.25">
      <c r="A8" s="373" t="str">
        <f>IF(H5=1,1,"")</f>
        <v/>
      </c>
      <c r="B8" s="407" t="s">
        <v>69</v>
      </c>
      <c r="C8" s="43" t="s">
        <v>18</v>
      </c>
      <c r="D8" s="44">
        <f>IF($H$5=1,$D$4,0)</f>
        <v>0</v>
      </c>
      <c r="E8" s="41" t="str">
        <f>IF(A8&lt;1,0,IF(A8&gt;$H$4,0,$J$4))</f>
        <v/>
      </c>
      <c r="F8" s="41">
        <f t="shared" ref="F8:F19" si="0">IFERROR(-PPMT($F$4/12,A8,$H$4,$D$4),0)</f>
        <v>0</v>
      </c>
      <c r="G8" s="366">
        <f>IFERROR(-(IPMT($F$4/12,A8,$H$4,$D$4)),0)</f>
        <v>0</v>
      </c>
      <c r="H8" s="41">
        <f>F8</f>
        <v>0</v>
      </c>
      <c r="I8" s="41">
        <f>IFERROR(-CUMIPMT($F$4/12,$H$4,$D$4,1,A8,0),0)</f>
        <v>0</v>
      </c>
      <c r="J8" s="374">
        <f>ROUND($D8-$F8,3)</f>
        <v>0</v>
      </c>
      <c r="K8" s="40"/>
      <c r="L8" s="48"/>
    </row>
    <row r="9" spans="1:41" x14ac:dyDescent="0.25">
      <c r="A9" s="373" t="str">
        <f>IFERROR(IF($H$5=2,1,A8+1),"")</f>
        <v/>
      </c>
      <c r="B9" s="408"/>
      <c r="C9" s="34" t="s">
        <v>19</v>
      </c>
      <c r="D9" s="41">
        <f>IF($H$5=2,$D$4,IF($J8&lt;=0,0,$J8))</f>
        <v>0</v>
      </c>
      <c r="E9" s="41" t="str">
        <f t="shared" ref="E9:E19" si="1">IF(A9&lt;1,0,IF(A9&gt;$H$4,0,$J$4))</f>
        <v/>
      </c>
      <c r="F9" s="41">
        <f t="shared" si="0"/>
        <v>0</v>
      </c>
      <c r="G9" s="366">
        <f t="shared" ref="G9:G19" si="2">IFERROR(-(IPMT($F$4/12,A9,$H$4,$D$4)),0)</f>
        <v>0</v>
      </c>
      <c r="H9" s="41">
        <f t="shared" ref="H9:H19" si="3">IF(A9&gt;$H$4,0,H8+F9)</f>
        <v>0</v>
      </c>
      <c r="I9" s="41">
        <f t="shared" ref="I9:I19" si="4">IFERROR(-CUMIPMT($F$4/12,$H$4,$D$4,1,A9,0),0)</f>
        <v>0</v>
      </c>
      <c r="J9" s="374">
        <f t="shared" ref="J9:J19" si="5">ROUND($D9-$F9,3)</f>
        <v>0</v>
      </c>
      <c r="K9" s="40"/>
      <c r="L9" s="8"/>
    </row>
    <row r="10" spans="1:41" x14ac:dyDescent="0.25">
      <c r="A10" s="373" t="str">
        <f>IFERROR(IF($H$5=3,1,A9+1),"")</f>
        <v/>
      </c>
      <c r="B10" s="408"/>
      <c r="C10" s="34" t="s">
        <v>20</v>
      </c>
      <c r="D10" s="41">
        <f>IF($H$5=3,$D$4,IF($J9&lt;=0,0,$J9))</f>
        <v>0</v>
      </c>
      <c r="E10" s="41" t="str">
        <f t="shared" si="1"/>
        <v/>
      </c>
      <c r="F10" s="41">
        <f t="shared" si="0"/>
        <v>0</v>
      </c>
      <c r="G10" s="366">
        <f t="shared" si="2"/>
        <v>0</v>
      </c>
      <c r="H10" s="41">
        <f t="shared" si="3"/>
        <v>0</v>
      </c>
      <c r="I10" s="41">
        <f t="shared" si="4"/>
        <v>0</v>
      </c>
      <c r="J10" s="374">
        <f t="shared" si="5"/>
        <v>0</v>
      </c>
      <c r="K10" s="40"/>
      <c r="L10" s="31"/>
    </row>
    <row r="11" spans="1:41" x14ac:dyDescent="0.25">
      <c r="A11" s="373" t="str">
        <f>IFERROR(IF($H$5=4,1,A10+1),"")</f>
        <v/>
      </c>
      <c r="B11" s="408"/>
      <c r="C11" s="34" t="s">
        <v>21</v>
      </c>
      <c r="D11" s="41">
        <f>IF($H$5=4,$D$4,IF($J10&lt;=0,0,$J10))</f>
        <v>0</v>
      </c>
      <c r="E11" s="41" t="str">
        <f t="shared" si="1"/>
        <v/>
      </c>
      <c r="F11" s="41">
        <f t="shared" si="0"/>
        <v>0</v>
      </c>
      <c r="G11" s="366">
        <f t="shared" si="2"/>
        <v>0</v>
      </c>
      <c r="H11" s="41">
        <f t="shared" si="3"/>
        <v>0</v>
      </c>
      <c r="I11" s="41">
        <f t="shared" si="4"/>
        <v>0</v>
      </c>
      <c r="J11" s="374">
        <f t="shared" si="5"/>
        <v>0</v>
      </c>
      <c r="K11" s="40"/>
      <c r="L11" s="31"/>
    </row>
    <row r="12" spans="1:41" x14ac:dyDescent="0.25">
      <c r="A12" s="373" t="str">
        <f>IFERROR(IF($H$5=5,1,A11+1),"")</f>
        <v/>
      </c>
      <c r="B12" s="408"/>
      <c r="C12" s="34" t="s">
        <v>22</v>
      </c>
      <c r="D12" s="41">
        <f>IF($H$5=5,$D$4,IF($J11&lt;=0,0,$J11))</f>
        <v>0</v>
      </c>
      <c r="E12" s="41" t="str">
        <f t="shared" si="1"/>
        <v/>
      </c>
      <c r="F12" s="41">
        <f t="shared" si="0"/>
        <v>0</v>
      </c>
      <c r="G12" s="366">
        <f t="shared" si="2"/>
        <v>0</v>
      </c>
      <c r="H12" s="41">
        <f t="shared" si="3"/>
        <v>0</v>
      </c>
      <c r="I12" s="41">
        <f t="shared" si="4"/>
        <v>0</v>
      </c>
      <c r="J12" s="374">
        <f t="shared" si="5"/>
        <v>0</v>
      </c>
      <c r="K12" s="40"/>
    </row>
    <row r="13" spans="1:41" x14ac:dyDescent="0.25">
      <c r="A13" s="373" t="str">
        <f>IFERROR(IF($H$5=6,1,A12+1),"")</f>
        <v/>
      </c>
      <c r="B13" s="408"/>
      <c r="C13" s="34" t="s">
        <v>23</v>
      </c>
      <c r="D13" s="41">
        <f>IF($H$5=6,$D$4,IF($J12&lt;=0,0,$J12))</f>
        <v>0</v>
      </c>
      <c r="E13" s="41" t="str">
        <f t="shared" si="1"/>
        <v/>
      </c>
      <c r="F13" s="41">
        <f t="shared" si="0"/>
        <v>0</v>
      </c>
      <c r="G13" s="366">
        <f t="shared" si="2"/>
        <v>0</v>
      </c>
      <c r="H13" s="41">
        <f t="shared" si="3"/>
        <v>0</v>
      </c>
      <c r="I13" s="41">
        <f t="shared" si="4"/>
        <v>0</v>
      </c>
      <c r="J13" s="374">
        <f t="shared" si="5"/>
        <v>0</v>
      </c>
      <c r="K13" s="40"/>
      <c r="L13" s="48"/>
    </row>
    <row r="14" spans="1:41" x14ac:dyDescent="0.25">
      <c r="A14" s="373" t="str">
        <f>IFERROR(IF($H$5=7,1,A13+1),"")</f>
        <v/>
      </c>
      <c r="B14" s="408"/>
      <c r="C14" s="34" t="s">
        <v>24</v>
      </c>
      <c r="D14" s="41">
        <f>IF($H$5=7,$D$4,IF($J13&lt;=0,0,$J13))</f>
        <v>0</v>
      </c>
      <c r="E14" s="41" t="str">
        <f t="shared" si="1"/>
        <v/>
      </c>
      <c r="F14" s="41">
        <f t="shared" si="0"/>
        <v>0</v>
      </c>
      <c r="G14" s="366">
        <f t="shared" si="2"/>
        <v>0</v>
      </c>
      <c r="H14" s="41">
        <f t="shared" si="3"/>
        <v>0</v>
      </c>
      <c r="I14" s="41">
        <f t="shared" si="4"/>
        <v>0</v>
      </c>
      <c r="J14" s="374">
        <f t="shared" si="5"/>
        <v>0</v>
      </c>
      <c r="K14" s="40"/>
      <c r="L14" s="49"/>
    </row>
    <row r="15" spans="1:41" x14ac:dyDescent="0.25">
      <c r="A15" s="373" t="str">
        <f>IFERROR(IF($H$5=8,1,A14+1),"")</f>
        <v/>
      </c>
      <c r="B15" s="408"/>
      <c r="C15" s="34" t="s">
        <v>25</v>
      </c>
      <c r="D15" s="41">
        <f>IF($H$5=8,$D$4,IF($J14&lt;=0,0,$J14))</f>
        <v>0</v>
      </c>
      <c r="E15" s="41" t="str">
        <f t="shared" si="1"/>
        <v/>
      </c>
      <c r="F15" s="41">
        <f t="shared" si="0"/>
        <v>0</v>
      </c>
      <c r="G15" s="366">
        <f t="shared" si="2"/>
        <v>0</v>
      </c>
      <c r="H15" s="41">
        <f t="shared" si="3"/>
        <v>0</v>
      </c>
      <c r="I15" s="41">
        <f t="shared" si="4"/>
        <v>0</v>
      </c>
      <c r="J15" s="374">
        <f t="shared" si="5"/>
        <v>0</v>
      </c>
      <c r="K15" s="40"/>
      <c r="L15" s="49"/>
    </row>
    <row r="16" spans="1:41" x14ac:dyDescent="0.25">
      <c r="A16" s="373" t="str">
        <f>IFERROR(IF($H$5=9,1,A15+1),"")</f>
        <v/>
      </c>
      <c r="B16" s="408"/>
      <c r="C16" s="34" t="s">
        <v>26</v>
      </c>
      <c r="D16" s="41">
        <f>IF($H$5=9,$D$4,IF($J15&lt;=0,0,$J15))</f>
        <v>0</v>
      </c>
      <c r="E16" s="41" t="str">
        <f t="shared" si="1"/>
        <v/>
      </c>
      <c r="F16" s="41">
        <f t="shared" si="0"/>
        <v>0</v>
      </c>
      <c r="G16" s="366">
        <f t="shared" si="2"/>
        <v>0</v>
      </c>
      <c r="H16" s="41">
        <f t="shared" si="3"/>
        <v>0</v>
      </c>
      <c r="I16" s="41">
        <f t="shared" si="4"/>
        <v>0</v>
      </c>
      <c r="J16" s="374">
        <f t="shared" si="5"/>
        <v>0</v>
      </c>
      <c r="K16" s="40"/>
      <c r="L16" s="31"/>
    </row>
    <row r="17" spans="1:12" x14ac:dyDescent="0.25">
      <c r="A17" s="373" t="str">
        <f>IFERROR(IF($H$5=10,1,A16+1),"")</f>
        <v/>
      </c>
      <c r="B17" s="408"/>
      <c r="C17" s="34" t="s">
        <v>27</v>
      </c>
      <c r="D17" s="41">
        <f>IF($H$5=10,$D$4,IF($J16&lt;=0,0,$J16))</f>
        <v>0</v>
      </c>
      <c r="E17" s="41" t="str">
        <f t="shared" si="1"/>
        <v/>
      </c>
      <c r="F17" s="41">
        <f t="shared" si="0"/>
        <v>0</v>
      </c>
      <c r="G17" s="366">
        <f t="shared" si="2"/>
        <v>0</v>
      </c>
      <c r="H17" s="41">
        <f t="shared" si="3"/>
        <v>0</v>
      </c>
      <c r="I17" s="41">
        <f t="shared" si="4"/>
        <v>0</v>
      </c>
      <c r="J17" s="374">
        <f t="shared" si="5"/>
        <v>0</v>
      </c>
      <c r="K17" s="40"/>
      <c r="L17" s="31"/>
    </row>
    <row r="18" spans="1:12" x14ac:dyDescent="0.25">
      <c r="A18" s="373" t="str">
        <f>IFERROR(IF($H$5=11,1,A17+1),"")</f>
        <v/>
      </c>
      <c r="B18" s="408"/>
      <c r="C18" s="34" t="s">
        <v>28</v>
      </c>
      <c r="D18" s="41">
        <f>IF($H$5=11,$D$4,IF($J17&lt;=0,0,$J17))</f>
        <v>0</v>
      </c>
      <c r="E18" s="41" t="str">
        <f t="shared" si="1"/>
        <v/>
      </c>
      <c r="F18" s="41">
        <f t="shared" si="0"/>
        <v>0</v>
      </c>
      <c r="G18" s="366">
        <f t="shared" si="2"/>
        <v>0</v>
      </c>
      <c r="H18" s="41">
        <f t="shared" si="3"/>
        <v>0</v>
      </c>
      <c r="I18" s="41">
        <f t="shared" si="4"/>
        <v>0</v>
      </c>
      <c r="J18" s="374">
        <f t="shared" si="5"/>
        <v>0</v>
      </c>
      <c r="K18" s="40"/>
    </row>
    <row r="19" spans="1:12" ht="13.8" thickBot="1" x14ac:dyDescent="0.3">
      <c r="A19" s="373" t="str">
        <f>IFERROR(IF($H$5=12,1,A18+1),"")</f>
        <v/>
      </c>
      <c r="B19" s="408"/>
      <c r="C19" s="221" t="s">
        <v>29</v>
      </c>
      <c r="D19" s="41">
        <f>IF($H$5=12,$D$4,IF($J18&lt;=0,0,$J18))</f>
        <v>0</v>
      </c>
      <c r="E19" s="41" t="str">
        <f t="shared" si="1"/>
        <v/>
      </c>
      <c r="F19" s="41">
        <f t="shared" si="0"/>
        <v>0</v>
      </c>
      <c r="G19" s="366">
        <f t="shared" si="2"/>
        <v>0</v>
      </c>
      <c r="H19" s="41">
        <f t="shared" si="3"/>
        <v>0</v>
      </c>
      <c r="I19" s="41">
        <f t="shared" si="4"/>
        <v>0</v>
      </c>
      <c r="J19" s="374">
        <f t="shared" si="5"/>
        <v>0</v>
      </c>
      <c r="K19" s="40"/>
    </row>
    <row r="20" spans="1:12" ht="12.75" customHeight="1" thickBot="1" x14ac:dyDescent="0.3">
      <c r="A20" s="372"/>
      <c r="B20" s="405" t="s">
        <v>187</v>
      </c>
      <c r="C20" s="406"/>
      <c r="D20" s="364"/>
      <c r="E20" s="364">
        <f>SUM(E8:E19)</f>
        <v>0</v>
      </c>
      <c r="F20" s="364">
        <f>SUM(F8:F19)</f>
        <v>0</v>
      </c>
      <c r="G20" s="364">
        <f>SUM(G8:G19)</f>
        <v>0</v>
      </c>
      <c r="H20" s="364"/>
      <c r="I20" s="364"/>
      <c r="J20" s="365">
        <f>J19</f>
        <v>0</v>
      </c>
      <c r="K20" s="40"/>
    </row>
    <row r="21" spans="1:12" x14ac:dyDescent="0.25">
      <c r="A21" s="373" t="str">
        <f>IFERROR(IF($H$5=13,1,A19+1),"")</f>
        <v/>
      </c>
      <c r="B21" s="407" t="s">
        <v>70</v>
      </c>
      <c r="C21" s="43" t="s">
        <v>18</v>
      </c>
      <c r="D21" s="41">
        <f>IF($H$5=13,$D$4,IF($J19&lt;=0,0,$J19))</f>
        <v>0</v>
      </c>
      <c r="E21" s="41" t="str">
        <f t="shared" ref="E21:E32" si="6">IF(A21&lt;1,0,IF(A21&gt;$H$4,0,$J$4))</f>
        <v/>
      </c>
      <c r="F21" s="41">
        <f t="shared" ref="F21:F32" si="7">IFERROR(-PPMT($F$4/12,A21,$H$4,$D$4),0)</f>
        <v>0</v>
      </c>
      <c r="G21" s="366">
        <f t="shared" ref="G21:G32" si="8">IFERROR(-(IPMT($F$4/12,A21,$H$4,$D$4)),0)</f>
        <v>0</v>
      </c>
      <c r="H21" s="41">
        <f>IF(A21&gt;$H$4,0,H19+F21)</f>
        <v>0</v>
      </c>
      <c r="I21" s="41">
        <f t="shared" ref="I21:I32" si="9">IFERROR(-CUMIPMT($F$4/12,$H$4,$D$4,1,A21,0),0)</f>
        <v>0</v>
      </c>
      <c r="J21" s="371">
        <f t="shared" ref="J21:J32" si="10">ROUND($D21-$F21,3)</f>
        <v>0</v>
      </c>
      <c r="K21" s="40"/>
    </row>
    <row r="22" spans="1:12" x14ac:dyDescent="0.25">
      <c r="A22" s="373" t="str">
        <f>IFERROR(IF($H$5=14,1,A21+1),"")</f>
        <v/>
      </c>
      <c r="B22" s="408"/>
      <c r="C22" s="34" t="s">
        <v>19</v>
      </c>
      <c r="D22" s="41">
        <f>IF($H$5=14,$D$4,IF($J21&lt;=0,0,$J21))</f>
        <v>0</v>
      </c>
      <c r="E22" s="41" t="str">
        <f t="shared" si="6"/>
        <v/>
      </c>
      <c r="F22" s="41">
        <f t="shared" si="7"/>
        <v>0</v>
      </c>
      <c r="G22" s="366">
        <f t="shared" si="8"/>
        <v>0</v>
      </c>
      <c r="H22" s="41">
        <f>IF(A22&gt;$H$4,0,H21+F22)</f>
        <v>0</v>
      </c>
      <c r="I22" s="41">
        <f t="shared" si="9"/>
        <v>0</v>
      </c>
      <c r="J22" s="371">
        <f t="shared" si="10"/>
        <v>0</v>
      </c>
      <c r="K22" s="40"/>
    </row>
    <row r="23" spans="1:12" x14ac:dyDescent="0.25">
      <c r="A23" s="373" t="str">
        <f>IFERROR(IF($H$5=15,1,A22+1),"")</f>
        <v/>
      </c>
      <c r="B23" s="408"/>
      <c r="C23" s="34" t="s">
        <v>20</v>
      </c>
      <c r="D23" s="41">
        <f>IF($H$5=15,$D$4,IF($J22&lt;=0,0,$J22))</f>
        <v>0</v>
      </c>
      <c r="E23" s="41" t="str">
        <f t="shared" si="6"/>
        <v/>
      </c>
      <c r="F23" s="41">
        <f t="shared" si="7"/>
        <v>0</v>
      </c>
      <c r="G23" s="366">
        <f t="shared" si="8"/>
        <v>0</v>
      </c>
      <c r="H23" s="41">
        <f t="shared" ref="H23:H32" si="11">IF(A23&gt;$H$4,0,H22+F23)</f>
        <v>0</v>
      </c>
      <c r="I23" s="41">
        <f t="shared" si="9"/>
        <v>0</v>
      </c>
      <c r="J23" s="371">
        <f t="shared" si="10"/>
        <v>0</v>
      </c>
      <c r="K23" s="40"/>
    </row>
    <row r="24" spans="1:12" x14ac:dyDescent="0.25">
      <c r="A24" s="373" t="str">
        <f>IFERROR(IF($H$5=16,1,A23+1),"")</f>
        <v/>
      </c>
      <c r="B24" s="408"/>
      <c r="C24" s="34" t="s">
        <v>21</v>
      </c>
      <c r="D24" s="41">
        <f>IF($H$5=16,$D$4,IF($J23&lt;=0,0,$J23))</f>
        <v>0</v>
      </c>
      <c r="E24" s="41" t="str">
        <f t="shared" si="6"/>
        <v/>
      </c>
      <c r="F24" s="41">
        <f t="shared" si="7"/>
        <v>0</v>
      </c>
      <c r="G24" s="366">
        <f t="shared" si="8"/>
        <v>0</v>
      </c>
      <c r="H24" s="41">
        <f t="shared" si="11"/>
        <v>0</v>
      </c>
      <c r="I24" s="41">
        <f t="shared" si="9"/>
        <v>0</v>
      </c>
      <c r="J24" s="371">
        <f t="shared" si="10"/>
        <v>0</v>
      </c>
      <c r="K24" s="40"/>
    </row>
    <row r="25" spans="1:12" x14ac:dyDescent="0.25">
      <c r="A25" s="373" t="str">
        <f>IFERROR(IF($H$5=17,1,A24+1),"")</f>
        <v/>
      </c>
      <c r="B25" s="408"/>
      <c r="C25" s="34" t="s">
        <v>22</v>
      </c>
      <c r="D25" s="41">
        <f>IF($H$5=17,$D$4,IF($J24&lt;=0,0,$J24))</f>
        <v>0</v>
      </c>
      <c r="E25" s="41" t="str">
        <f t="shared" si="6"/>
        <v/>
      </c>
      <c r="F25" s="41">
        <f t="shared" si="7"/>
        <v>0</v>
      </c>
      <c r="G25" s="366">
        <f t="shared" si="8"/>
        <v>0</v>
      </c>
      <c r="H25" s="41">
        <f t="shared" si="11"/>
        <v>0</v>
      </c>
      <c r="I25" s="41">
        <f t="shared" si="9"/>
        <v>0</v>
      </c>
      <c r="J25" s="371">
        <f t="shared" si="10"/>
        <v>0</v>
      </c>
      <c r="K25" s="40"/>
    </row>
    <row r="26" spans="1:12" x14ac:dyDescent="0.25">
      <c r="A26" s="373" t="str">
        <f>IFERROR(IF($H$5=18,1,A25+1),"")</f>
        <v/>
      </c>
      <c r="B26" s="408"/>
      <c r="C26" s="34" t="s">
        <v>23</v>
      </c>
      <c r="D26" s="41">
        <f>IF($H$5=18,$D$4,IF($J25&lt;=0,0,$J25))</f>
        <v>0</v>
      </c>
      <c r="E26" s="41" t="str">
        <f t="shared" si="6"/>
        <v/>
      </c>
      <c r="F26" s="41">
        <f t="shared" si="7"/>
        <v>0</v>
      </c>
      <c r="G26" s="366">
        <f t="shared" si="8"/>
        <v>0</v>
      </c>
      <c r="H26" s="41">
        <f t="shared" si="11"/>
        <v>0</v>
      </c>
      <c r="I26" s="41">
        <f t="shared" si="9"/>
        <v>0</v>
      </c>
      <c r="J26" s="371">
        <f t="shared" si="10"/>
        <v>0</v>
      </c>
      <c r="K26" s="40"/>
    </row>
    <row r="27" spans="1:12" x14ac:dyDescent="0.25">
      <c r="A27" s="373" t="str">
        <f>IFERROR(IF($H$5=19,1,A26+1),"")</f>
        <v/>
      </c>
      <c r="B27" s="408"/>
      <c r="C27" s="34" t="s">
        <v>24</v>
      </c>
      <c r="D27" s="41">
        <f>IF($H$5=19,$D$4,IF($J26&lt;=0,0,$J26))</f>
        <v>0</v>
      </c>
      <c r="E27" s="41" t="str">
        <f t="shared" si="6"/>
        <v/>
      </c>
      <c r="F27" s="41">
        <f t="shared" si="7"/>
        <v>0</v>
      </c>
      <c r="G27" s="366">
        <f t="shared" si="8"/>
        <v>0</v>
      </c>
      <c r="H27" s="41">
        <f t="shared" si="11"/>
        <v>0</v>
      </c>
      <c r="I27" s="41">
        <f t="shared" si="9"/>
        <v>0</v>
      </c>
      <c r="J27" s="371">
        <f t="shared" si="10"/>
        <v>0</v>
      </c>
      <c r="K27" s="40"/>
    </row>
    <row r="28" spans="1:12" x14ac:dyDescent="0.25">
      <c r="A28" s="373" t="str">
        <f>IFERROR(IF($H$5=20,1,A27+1),"")</f>
        <v/>
      </c>
      <c r="B28" s="408"/>
      <c r="C28" s="34" t="s">
        <v>25</v>
      </c>
      <c r="D28" s="41">
        <f>IF($H$5=20,$D$4,IF($J27&lt;=0,0,$J27))</f>
        <v>0</v>
      </c>
      <c r="E28" s="41" t="str">
        <f t="shared" si="6"/>
        <v/>
      </c>
      <c r="F28" s="41">
        <f t="shared" si="7"/>
        <v>0</v>
      </c>
      <c r="G28" s="366">
        <f t="shared" si="8"/>
        <v>0</v>
      </c>
      <c r="H28" s="41">
        <f t="shared" si="11"/>
        <v>0</v>
      </c>
      <c r="I28" s="41">
        <f t="shared" si="9"/>
        <v>0</v>
      </c>
      <c r="J28" s="371">
        <f t="shared" si="10"/>
        <v>0</v>
      </c>
      <c r="K28" s="40"/>
    </row>
    <row r="29" spans="1:12" x14ac:dyDescent="0.25">
      <c r="A29" s="373" t="str">
        <f>IFERROR(IF($H$5=21,1,A28+1),"")</f>
        <v/>
      </c>
      <c r="B29" s="408"/>
      <c r="C29" s="34" t="s">
        <v>26</v>
      </c>
      <c r="D29" s="41">
        <f>IF($H$5=21,$D$4,IF($J28&lt;=0,0,$J28))</f>
        <v>0</v>
      </c>
      <c r="E29" s="41" t="str">
        <f t="shared" si="6"/>
        <v/>
      </c>
      <c r="F29" s="41">
        <f t="shared" si="7"/>
        <v>0</v>
      </c>
      <c r="G29" s="366">
        <f t="shared" si="8"/>
        <v>0</v>
      </c>
      <c r="H29" s="41">
        <f t="shared" si="11"/>
        <v>0</v>
      </c>
      <c r="I29" s="41">
        <f t="shared" si="9"/>
        <v>0</v>
      </c>
      <c r="J29" s="371">
        <f t="shared" si="10"/>
        <v>0</v>
      </c>
      <c r="K29" s="40"/>
    </row>
    <row r="30" spans="1:12" x14ac:dyDescent="0.25">
      <c r="A30" s="373" t="str">
        <f>IFERROR(IF($H$5=22,1,A29+1),"")</f>
        <v/>
      </c>
      <c r="B30" s="408"/>
      <c r="C30" s="34" t="s">
        <v>27</v>
      </c>
      <c r="D30" s="41">
        <f>IF($H$5=22,$D$4,IF($J29&lt;=0,0,$J29))</f>
        <v>0</v>
      </c>
      <c r="E30" s="41" t="str">
        <f t="shared" si="6"/>
        <v/>
      </c>
      <c r="F30" s="41">
        <f t="shared" si="7"/>
        <v>0</v>
      </c>
      <c r="G30" s="366">
        <f t="shared" si="8"/>
        <v>0</v>
      </c>
      <c r="H30" s="41">
        <f t="shared" si="11"/>
        <v>0</v>
      </c>
      <c r="I30" s="41">
        <f t="shared" si="9"/>
        <v>0</v>
      </c>
      <c r="J30" s="371">
        <f t="shared" si="10"/>
        <v>0</v>
      </c>
      <c r="K30" s="40"/>
    </row>
    <row r="31" spans="1:12" x14ac:dyDescent="0.25">
      <c r="A31" s="373" t="str">
        <f>IFERROR(IF($H$5=23,1,A30+1),"")</f>
        <v/>
      </c>
      <c r="B31" s="408"/>
      <c r="C31" s="34" t="s">
        <v>28</v>
      </c>
      <c r="D31" s="41">
        <f>IF($H$5=23,$D$4,IF($J30&lt;=0,0,$J30))</f>
        <v>0</v>
      </c>
      <c r="E31" s="41" t="str">
        <f t="shared" si="6"/>
        <v/>
      </c>
      <c r="F31" s="41">
        <f t="shared" si="7"/>
        <v>0</v>
      </c>
      <c r="G31" s="366">
        <f t="shared" si="8"/>
        <v>0</v>
      </c>
      <c r="H31" s="41">
        <f t="shared" si="11"/>
        <v>0</v>
      </c>
      <c r="I31" s="41">
        <f t="shared" si="9"/>
        <v>0</v>
      </c>
      <c r="J31" s="371">
        <f t="shared" si="10"/>
        <v>0</v>
      </c>
      <c r="K31" s="40"/>
    </row>
    <row r="32" spans="1:12" ht="13.8" thickBot="1" x14ac:dyDescent="0.3">
      <c r="A32" s="373" t="str">
        <f>IFERROR(IF($H$5=24,1,A31+1),"")</f>
        <v/>
      </c>
      <c r="B32" s="409"/>
      <c r="C32" s="34" t="s">
        <v>29</v>
      </c>
      <c r="D32" s="41">
        <f>IF($H$5=24,$D$4,IF($J31&lt;=0,0,$J31))</f>
        <v>0</v>
      </c>
      <c r="E32" s="41" t="str">
        <f t="shared" si="6"/>
        <v/>
      </c>
      <c r="F32" s="41">
        <f t="shared" si="7"/>
        <v>0</v>
      </c>
      <c r="G32" s="366">
        <f t="shared" si="8"/>
        <v>0</v>
      </c>
      <c r="H32" s="41">
        <f t="shared" si="11"/>
        <v>0</v>
      </c>
      <c r="I32" s="41">
        <f t="shared" si="9"/>
        <v>0</v>
      </c>
      <c r="J32" s="371">
        <f t="shared" si="10"/>
        <v>0</v>
      </c>
      <c r="K32" s="40"/>
    </row>
    <row r="33" spans="1:11" ht="13.8" thickBot="1" x14ac:dyDescent="0.3">
      <c r="A33" s="372"/>
      <c r="B33" s="405" t="s">
        <v>188</v>
      </c>
      <c r="C33" s="406"/>
      <c r="D33" s="364"/>
      <c r="E33" s="364">
        <f>SUM(E21:E32)</f>
        <v>0</v>
      </c>
      <c r="F33" s="364">
        <f>SUM(F21:F32)</f>
        <v>0</v>
      </c>
      <c r="G33" s="364">
        <f>SUM(G21:G32)</f>
        <v>0</v>
      </c>
      <c r="H33" s="364"/>
      <c r="I33" s="364"/>
      <c r="J33" s="365">
        <f>J32</f>
        <v>0</v>
      </c>
      <c r="K33" s="40"/>
    </row>
    <row r="34" spans="1:11" x14ac:dyDescent="0.25">
      <c r="A34" s="373" t="str">
        <f>IFERROR(IF($H$5=25,1,A32+1),"")</f>
        <v/>
      </c>
      <c r="B34" s="407" t="s">
        <v>71</v>
      </c>
      <c r="C34" s="43" t="s">
        <v>18</v>
      </c>
      <c r="D34" s="41">
        <f>IF($H$5=25,$D$4,IF($J32&lt;=0,0,$J32))</f>
        <v>0</v>
      </c>
      <c r="E34" s="41" t="str">
        <f t="shared" ref="E34:E45" si="12">IF(A34&lt;1,0,IF(A34&gt;$H$4,0,$J$4))</f>
        <v/>
      </c>
      <c r="F34" s="41">
        <f>IFERROR(-PPMT($F$4/12,A34,$H$4,$D$4),0)</f>
        <v>0</v>
      </c>
      <c r="G34" s="366">
        <f t="shared" ref="G34:G45" si="13">IFERROR(-(IPMT($F$4/12,A34,$H$4,$D$4)),0)</f>
        <v>0</v>
      </c>
      <c r="H34" s="41">
        <f>IF(A34&gt;$H$4,0,H32+F34)</f>
        <v>0</v>
      </c>
      <c r="I34" s="41">
        <f t="shared" ref="I34:I45" si="14">IFERROR(-CUMIPMT($F$4/12,$H$4,$D$4,1,A34,0),0)</f>
        <v>0</v>
      </c>
      <c r="J34" s="371">
        <f t="shared" ref="J34:J39" si="15">ROUND($D34-$F34,3)</f>
        <v>0</v>
      </c>
      <c r="K34" s="40"/>
    </row>
    <row r="35" spans="1:11" x14ac:dyDescent="0.25">
      <c r="A35" s="373" t="str">
        <f>IFERROR(IF($H$5=26,1,A34+1),"")</f>
        <v/>
      </c>
      <c r="B35" s="408"/>
      <c r="C35" s="34" t="s">
        <v>19</v>
      </c>
      <c r="D35" s="41">
        <f>IF($H$5=26,$D$4,IF($J34&lt;=0,0,$J34))</f>
        <v>0</v>
      </c>
      <c r="E35" s="41" t="str">
        <f t="shared" si="12"/>
        <v/>
      </c>
      <c r="F35" s="41">
        <f t="shared" ref="F35:F45" si="16">IFERROR(-PPMT($F$4/12,A35,$H$4,$D$4),0)</f>
        <v>0</v>
      </c>
      <c r="G35" s="366">
        <f t="shared" si="13"/>
        <v>0</v>
      </c>
      <c r="H35" s="41">
        <f>IF(A35&gt;$H$4,0,H34+F35)</f>
        <v>0</v>
      </c>
      <c r="I35" s="41">
        <f t="shared" si="14"/>
        <v>0</v>
      </c>
      <c r="J35" s="371">
        <f t="shared" si="15"/>
        <v>0</v>
      </c>
      <c r="K35" s="40"/>
    </row>
    <row r="36" spans="1:11" x14ac:dyDescent="0.25">
      <c r="A36" s="373" t="str">
        <f>IFERROR(IF($H$5=27,1,A35+1),"")</f>
        <v/>
      </c>
      <c r="B36" s="408"/>
      <c r="C36" s="34" t="s">
        <v>20</v>
      </c>
      <c r="D36" s="41">
        <f>IF($H$5=27,$D$4,IF($J35&lt;=0,0,$J35))</f>
        <v>0</v>
      </c>
      <c r="E36" s="41" t="str">
        <f t="shared" si="12"/>
        <v/>
      </c>
      <c r="F36" s="41">
        <f t="shared" si="16"/>
        <v>0</v>
      </c>
      <c r="G36" s="366">
        <f t="shared" si="13"/>
        <v>0</v>
      </c>
      <c r="H36" s="41">
        <f t="shared" ref="H36:H45" si="17">IF(A36&gt;$H$4,0,H35+F36)</f>
        <v>0</v>
      </c>
      <c r="I36" s="41">
        <f t="shared" si="14"/>
        <v>0</v>
      </c>
      <c r="J36" s="371">
        <f t="shared" si="15"/>
        <v>0</v>
      </c>
      <c r="K36" s="40"/>
    </row>
    <row r="37" spans="1:11" x14ac:dyDescent="0.25">
      <c r="A37" s="373" t="str">
        <f>IFERROR(IF($H$5=28,1,A36+1),"")</f>
        <v/>
      </c>
      <c r="B37" s="408"/>
      <c r="C37" s="34" t="s">
        <v>21</v>
      </c>
      <c r="D37" s="41">
        <f>IF($H$5=28,$D$4,IF($J36&lt;=0,0,$J36))</f>
        <v>0</v>
      </c>
      <c r="E37" s="41" t="str">
        <f t="shared" si="12"/>
        <v/>
      </c>
      <c r="F37" s="41">
        <f t="shared" si="16"/>
        <v>0</v>
      </c>
      <c r="G37" s="366">
        <f t="shared" si="13"/>
        <v>0</v>
      </c>
      <c r="H37" s="41">
        <f t="shared" si="17"/>
        <v>0</v>
      </c>
      <c r="I37" s="41">
        <f t="shared" si="14"/>
        <v>0</v>
      </c>
      <c r="J37" s="371">
        <f t="shared" si="15"/>
        <v>0</v>
      </c>
      <c r="K37" s="40"/>
    </row>
    <row r="38" spans="1:11" x14ac:dyDescent="0.25">
      <c r="A38" s="373" t="str">
        <f>IFERROR(IF($H$5=29,1,A37+1),"")</f>
        <v/>
      </c>
      <c r="B38" s="408"/>
      <c r="C38" s="34" t="s">
        <v>22</v>
      </c>
      <c r="D38" s="41">
        <f>IF($H$5=29,$D$4,IF($J37&lt;=0,0,$J37))</f>
        <v>0</v>
      </c>
      <c r="E38" s="41" t="str">
        <f t="shared" si="12"/>
        <v/>
      </c>
      <c r="F38" s="41">
        <f t="shared" si="16"/>
        <v>0</v>
      </c>
      <c r="G38" s="366">
        <f t="shared" si="13"/>
        <v>0</v>
      </c>
      <c r="H38" s="41">
        <f t="shared" si="17"/>
        <v>0</v>
      </c>
      <c r="I38" s="41">
        <f t="shared" si="14"/>
        <v>0</v>
      </c>
      <c r="J38" s="371">
        <f t="shared" si="15"/>
        <v>0</v>
      </c>
      <c r="K38" s="40"/>
    </row>
    <row r="39" spans="1:11" x14ac:dyDescent="0.25">
      <c r="A39" s="373" t="str">
        <f>IFERROR(IF($H$5=30,1,A38+1),"")</f>
        <v/>
      </c>
      <c r="B39" s="408"/>
      <c r="C39" s="34" t="s">
        <v>23</v>
      </c>
      <c r="D39" s="41">
        <f>IF($H$5=30,$D$4,IF($J38&lt;=0,0,$J38))</f>
        <v>0</v>
      </c>
      <c r="E39" s="41" t="str">
        <f t="shared" si="12"/>
        <v/>
      </c>
      <c r="F39" s="41">
        <f t="shared" si="16"/>
        <v>0</v>
      </c>
      <c r="G39" s="366">
        <f t="shared" si="13"/>
        <v>0</v>
      </c>
      <c r="H39" s="41">
        <f t="shared" si="17"/>
        <v>0</v>
      </c>
      <c r="I39" s="41">
        <f t="shared" si="14"/>
        <v>0</v>
      </c>
      <c r="J39" s="371">
        <f t="shared" si="15"/>
        <v>0</v>
      </c>
      <c r="K39" s="40"/>
    </row>
    <row r="40" spans="1:11" x14ac:dyDescent="0.25">
      <c r="A40" s="373" t="str">
        <f>IFERROR(IF($H$5=31,1,A39+1),"")</f>
        <v/>
      </c>
      <c r="B40" s="408"/>
      <c r="C40" s="34" t="s">
        <v>24</v>
      </c>
      <c r="D40" s="41">
        <f>IF($H$5=31,$D$4,IF($J39&lt;=0,0,$J39))</f>
        <v>0</v>
      </c>
      <c r="E40" s="41" t="str">
        <f t="shared" si="12"/>
        <v/>
      </c>
      <c r="F40" s="41">
        <f t="shared" si="16"/>
        <v>0</v>
      </c>
      <c r="G40" s="366">
        <f t="shared" si="13"/>
        <v>0</v>
      </c>
      <c r="H40" s="41">
        <f t="shared" si="17"/>
        <v>0</v>
      </c>
      <c r="I40" s="41">
        <f t="shared" si="14"/>
        <v>0</v>
      </c>
      <c r="J40" s="371">
        <f t="shared" ref="J40:J45" si="18">$D40-$F40</f>
        <v>0</v>
      </c>
      <c r="K40" s="40"/>
    </row>
    <row r="41" spans="1:11" x14ac:dyDescent="0.25">
      <c r="A41" s="373" t="str">
        <f>IFERROR(IF($H$5=31,1,A40+1),"")</f>
        <v/>
      </c>
      <c r="B41" s="408"/>
      <c r="C41" s="34" t="s">
        <v>25</v>
      </c>
      <c r="D41" s="41">
        <f>IF($H$5=32,$D$4,IF($J40&lt;=0,0,$J40))</f>
        <v>0</v>
      </c>
      <c r="E41" s="41" t="str">
        <f t="shared" si="12"/>
        <v/>
      </c>
      <c r="F41" s="41">
        <f t="shared" si="16"/>
        <v>0</v>
      </c>
      <c r="G41" s="366">
        <f t="shared" si="13"/>
        <v>0</v>
      </c>
      <c r="H41" s="41">
        <f t="shared" si="17"/>
        <v>0</v>
      </c>
      <c r="I41" s="41">
        <f t="shared" si="14"/>
        <v>0</v>
      </c>
      <c r="J41" s="371">
        <f t="shared" si="18"/>
        <v>0</v>
      </c>
      <c r="K41" s="40"/>
    </row>
    <row r="42" spans="1:11" x14ac:dyDescent="0.25">
      <c r="A42" s="373" t="str">
        <f>IFERROR(IF($H$5=33,1,A41+1),"")</f>
        <v/>
      </c>
      <c r="B42" s="408"/>
      <c r="C42" s="34" t="s">
        <v>26</v>
      </c>
      <c r="D42" s="41">
        <f>IF($H$5=33,$D$4,IF($J41&lt;=0,0,$J41))</f>
        <v>0</v>
      </c>
      <c r="E42" s="41" t="str">
        <f t="shared" si="12"/>
        <v/>
      </c>
      <c r="F42" s="41">
        <f t="shared" si="16"/>
        <v>0</v>
      </c>
      <c r="G42" s="366">
        <f t="shared" si="13"/>
        <v>0</v>
      </c>
      <c r="H42" s="41">
        <f t="shared" si="17"/>
        <v>0</v>
      </c>
      <c r="I42" s="41">
        <f t="shared" si="14"/>
        <v>0</v>
      </c>
      <c r="J42" s="371">
        <f t="shared" si="18"/>
        <v>0</v>
      </c>
      <c r="K42" s="40"/>
    </row>
    <row r="43" spans="1:11" x14ac:dyDescent="0.25">
      <c r="A43" s="373" t="str">
        <f>IFERROR(IF($H$5=34,1,A42+1),"")</f>
        <v/>
      </c>
      <c r="B43" s="408"/>
      <c r="C43" s="34" t="s">
        <v>27</v>
      </c>
      <c r="D43" s="41">
        <f>IF($H$5=34,$D$4,IF($J42&lt;=0,0,$J42))</f>
        <v>0</v>
      </c>
      <c r="E43" s="41" t="str">
        <f t="shared" si="12"/>
        <v/>
      </c>
      <c r="F43" s="41">
        <f t="shared" si="16"/>
        <v>0</v>
      </c>
      <c r="G43" s="366">
        <f t="shared" si="13"/>
        <v>0</v>
      </c>
      <c r="H43" s="41">
        <f t="shared" si="17"/>
        <v>0</v>
      </c>
      <c r="I43" s="41">
        <f t="shared" si="14"/>
        <v>0</v>
      </c>
      <c r="J43" s="371">
        <f t="shared" si="18"/>
        <v>0</v>
      </c>
      <c r="K43" s="40"/>
    </row>
    <row r="44" spans="1:11" x14ac:dyDescent="0.25">
      <c r="A44" s="373" t="str">
        <f>IFERROR(IF($H$5=35,1,A43+1),"")</f>
        <v/>
      </c>
      <c r="B44" s="408"/>
      <c r="C44" s="34" t="s">
        <v>28</v>
      </c>
      <c r="D44" s="41">
        <f>IF($H$5=35,$D$4,IF($J43&lt;=0,0,$J43))</f>
        <v>0</v>
      </c>
      <c r="E44" s="41" t="str">
        <f t="shared" si="12"/>
        <v/>
      </c>
      <c r="F44" s="41">
        <f t="shared" si="16"/>
        <v>0</v>
      </c>
      <c r="G44" s="366">
        <f t="shared" si="13"/>
        <v>0</v>
      </c>
      <c r="H44" s="41">
        <f t="shared" si="17"/>
        <v>0</v>
      </c>
      <c r="I44" s="41">
        <f t="shared" si="14"/>
        <v>0</v>
      </c>
      <c r="J44" s="371">
        <f t="shared" si="18"/>
        <v>0</v>
      </c>
      <c r="K44" s="40"/>
    </row>
    <row r="45" spans="1:11" ht="13.8" thickBot="1" x14ac:dyDescent="0.3">
      <c r="A45" s="373" t="str">
        <f>IFERROR(IF($H$5=36,1,A44+1),"")</f>
        <v/>
      </c>
      <c r="B45" s="409"/>
      <c r="C45" s="45" t="s">
        <v>29</v>
      </c>
      <c r="D45" s="41">
        <f>IF($H$5=36,$D$4,IF($J44&lt;=0,0,$J44))</f>
        <v>0</v>
      </c>
      <c r="E45" s="41" t="str">
        <f t="shared" si="12"/>
        <v/>
      </c>
      <c r="F45" s="41">
        <f t="shared" si="16"/>
        <v>0</v>
      </c>
      <c r="G45" s="366">
        <f t="shared" si="13"/>
        <v>0</v>
      </c>
      <c r="H45" s="41">
        <f t="shared" si="17"/>
        <v>0</v>
      </c>
      <c r="I45" s="41">
        <f t="shared" si="14"/>
        <v>0</v>
      </c>
      <c r="J45" s="371">
        <f t="shared" si="18"/>
        <v>0</v>
      </c>
      <c r="K45" s="40"/>
    </row>
    <row r="46" spans="1:11" ht="13.8" thickBot="1" x14ac:dyDescent="0.3">
      <c r="A46" s="369"/>
      <c r="B46" s="405" t="s">
        <v>189</v>
      </c>
      <c r="C46" s="406"/>
      <c r="D46" s="364"/>
      <c r="E46" s="364">
        <f>SUM(E34:E45)</f>
        <v>0</v>
      </c>
      <c r="F46" s="364">
        <f>SUM(F34:F45)</f>
        <v>0</v>
      </c>
      <c r="G46" s="364">
        <f>SUM(G34:G45)</f>
        <v>0</v>
      </c>
      <c r="H46" s="364"/>
      <c r="I46" s="364"/>
      <c r="J46" s="365">
        <f>J45</f>
        <v>0</v>
      </c>
      <c r="K46" s="40"/>
    </row>
    <row r="47" spans="1:11" x14ac:dyDescent="0.25">
      <c r="A47" s="369"/>
      <c r="B47" s="42"/>
      <c r="C47" s="39"/>
      <c r="D47" s="39"/>
      <c r="E47" s="39"/>
      <c r="F47" s="39"/>
      <c r="G47" s="39"/>
      <c r="H47" s="39"/>
      <c r="I47" s="39"/>
      <c r="J47" s="39"/>
      <c r="K47" s="40"/>
    </row>
    <row r="48" spans="1:11" x14ac:dyDescent="0.25">
      <c r="A48" s="369"/>
      <c r="B48" s="33"/>
      <c r="C48" s="32"/>
      <c r="D48" s="32"/>
      <c r="E48" s="32"/>
      <c r="F48" s="32"/>
      <c r="G48" s="32"/>
      <c r="H48" s="32"/>
      <c r="I48" s="32"/>
      <c r="J48" s="32"/>
      <c r="K48" s="33"/>
    </row>
    <row r="49" spans="1:11" x14ac:dyDescent="0.25">
      <c r="A49" s="369"/>
      <c r="B49" s="33"/>
      <c r="C49" s="33"/>
      <c r="D49" s="33"/>
      <c r="E49" s="33"/>
      <c r="F49" s="33"/>
      <c r="G49" s="33"/>
      <c r="H49" s="33"/>
      <c r="I49" s="33"/>
      <c r="J49" s="33"/>
      <c r="K49" s="33"/>
    </row>
    <row r="50" spans="1:11" x14ac:dyDescent="0.25">
      <c r="A50" s="369"/>
      <c r="B50" s="33"/>
      <c r="C50" s="33"/>
      <c r="D50" s="33"/>
      <c r="E50" s="33"/>
      <c r="F50" s="33"/>
      <c r="G50" s="33"/>
      <c r="H50" s="33"/>
      <c r="I50" s="33"/>
      <c r="J50" s="33"/>
      <c r="K50" s="33"/>
    </row>
    <row r="51" spans="1:11" x14ac:dyDescent="0.25">
      <c r="A51" s="369"/>
      <c r="B51" s="33"/>
      <c r="C51" s="33"/>
      <c r="D51" s="33"/>
      <c r="E51" s="33"/>
      <c r="F51" s="33"/>
      <c r="G51" s="33"/>
      <c r="H51" s="33"/>
      <c r="I51" s="33"/>
      <c r="J51" s="33"/>
      <c r="K51" s="33"/>
    </row>
  </sheetData>
  <sheetProtection sheet="1" objects="1" scenarios="1"/>
  <mergeCells count="9">
    <mergeCell ref="B33:C33"/>
    <mergeCell ref="B34:B45"/>
    <mergeCell ref="B46:C46"/>
    <mergeCell ref="B3:J3"/>
    <mergeCell ref="B4:C4"/>
    <mergeCell ref="B7:C7"/>
    <mergeCell ref="B8:B19"/>
    <mergeCell ref="B20:C20"/>
    <mergeCell ref="B21:B32"/>
  </mergeCells>
  <dataValidations count="1">
    <dataValidation type="list" allowBlank="1" showInputMessage="1" showErrorMessage="1" sqref="H5" xr:uid="{E4FD2C9E-6AA5-4893-9CE8-27ADCD1E1B0F}">
      <formula1>"1,2,3,4,5,6,7,8,9,10,11,12,13,14,15,16,17,18,19,20,21,22,23,24,25,26,27,28,29,30,31,32,33,34,35,36"</formula1>
    </dataValidation>
  </dataValidations>
  <pageMargins left="0.7" right="0.7" top="0.75" bottom="0.75" header="0.3" footer="0.3"/>
  <pageSetup scale="72"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3"/>
  <sheetViews>
    <sheetView view="pageBreakPreview" zoomScale="115" zoomScaleNormal="100" zoomScaleSheetLayoutView="115" workbookViewId="0">
      <selection activeCell="D22" sqref="D22:D26"/>
    </sheetView>
  </sheetViews>
  <sheetFormatPr defaultRowHeight="13.2" x14ac:dyDescent="0.25"/>
  <cols>
    <col min="1" max="1" width="3" customWidth="1"/>
    <col min="3" max="3" width="18.77734375" bestFit="1" customWidth="1"/>
    <col min="4" max="8" width="12.77734375" customWidth="1"/>
    <col min="9" max="9" width="3" customWidth="1"/>
  </cols>
  <sheetData>
    <row r="1" spans="1:18" s="99" customFormat="1" ht="18" customHeight="1" x14ac:dyDescent="0.3">
      <c r="A1" s="33"/>
      <c r="B1" s="96" t="str">
        <f>'Start Up Costs'!$B$1</f>
        <v>Business Name Here</v>
      </c>
      <c r="C1" s="33"/>
      <c r="D1" s="33"/>
      <c r="E1" s="33"/>
      <c r="F1" s="33"/>
      <c r="G1" s="33"/>
      <c r="H1" s="33"/>
      <c r="I1" s="33"/>
    </row>
    <row r="2" spans="1:18" s="99" customFormat="1" x14ac:dyDescent="0.25">
      <c r="A2" s="33"/>
      <c r="B2" s="97" t="s">
        <v>81</v>
      </c>
      <c r="C2" s="33"/>
      <c r="D2" s="33"/>
      <c r="E2" s="33"/>
      <c r="F2" s="33"/>
      <c r="G2" s="33"/>
      <c r="H2" s="33"/>
      <c r="I2" s="33"/>
      <c r="R2" s="100"/>
    </row>
    <row r="3" spans="1:18" s="99" customFormat="1" x14ac:dyDescent="0.25">
      <c r="A3" s="33"/>
      <c r="B3" s="97"/>
      <c r="C3" s="33"/>
      <c r="D3" s="33"/>
      <c r="E3" s="33"/>
      <c r="F3" s="33"/>
      <c r="G3" s="33"/>
      <c r="H3" s="33"/>
      <c r="I3" s="33"/>
      <c r="R3" s="100"/>
    </row>
    <row r="4" spans="1:18" ht="39" customHeight="1" x14ac:dyDescent="0.25">
      <c r="A4" s="33"/>
      <c r="B4" s="417" t="s">
        <v>212</v>
      </c>
      <c r="C4" s="417"/>
      <c r="D4" s="417"/>
      <c r="E4" s="417"/>
      <c r="F4" s="417"/>
      <c r="G4" s="417"/>
      <c r="H4" s="417"/>
      <c r="I4" s="33"/>
    </row>
    <row r="5" spans="1:18" ht="13.8" thickBot="1" x14ac:dyDescent="0.3">
      <c r="A5" s="33"/>
      <c r="B5" s="32"/>
      <c r="C5" s="33"/>
      <c r="D5" s="33"/>
      <c r="E5" s="33"/>
      <c r="F5" s="33"/>
      <c r="G5" s="33"/>
      <c r="H5" s="33"/>
      <c r="I5" s="33"/>
    </row>
    <row r="6" spans="1:18" s="212" customFormat="1" x14ac:dyDescent="0.25">
      <c r="A6" s="211"/>
      <c r="B6" s="213"/>
      <c r="C6" s="214"/>
      <c r="D6" s="215"/>
      <c r="E6" s="429" t="s">
        <v>170</v>
      </c>
      <c r="F6" s="430"/>
      <c r="G6" s="429" t="s">
        <v>71</v>
      </c>
      <c r="H6" s="430"/>
      <c r="I6" s="211"/>
    </row>
    <row r="7" spans="1:18" s="212" customFormat="1" ht="13.8" thickBot="1" x14ac:dyDescent="0.3">
      <c r="A7" s="211"/>
      <c r="B7" s="216"/>
      <c r="C7" s="217"/>
      <c r="D7" s="218"/>
      <c r="E7" s="435" t="s">
        <v>171</v>
      </c>
      <c r="F7" s="436"/>
      <c r="G7" s="437" t="s">
        <v>172</v>
      </c>
      <c r="H7" s="438"/>
      <c r="I7" s="211"/>
    </row>
    <row r="8" spans="1:18" x14ac:dyDescent="0.25">
      <c r="A8" s="33"/>
      <c r="B8" s="187" t="s">
        <v>82</v>
      </c>
      <c r="C8" s="188"/>
      <c r="D8" s="190"/>
      <c r="E8" s="187"/>
      <c r="F8" s="189"/>
      <c r="G8" s="187"/>
      <c r="H8" s="189"/>
      <c r="I8" s="33"/>
      <c r="J8" s="102"/>
    </row>
    <row r="9" spans="1:18" x14ac:dyDescent="0.25">
      <c r="A9" s="33"/>
      <c r="B9" s="196"/>
      <c r="C9" s="194" t="s">
        <v>117</v>
      </c>
      <c r="D9" s="195"/>
      <c r="E9" s="427">
        <f>'Income Statement'!C18</f>
        <v>0</v>
      </c>
      <c r="F9" s="428"/>
      <c r="G9" s="427">
        <f>'Income Statement'!E18</f>
        <v>0</v>
      </c>
      <c r="H9" s="428"/>
      <c r="I9" s="33"/>
    </row>
    <row r="10" spans="1:18" x14ac:dyDescent="0.25">
      <c r="A10" s="33"/>
      <c r="B10" s="193" t="s">
        <v>85</v>
      </c>
      <c r="C10" s="194" t="s">
        <v>91</v>
      </c>
      <c r="D10" s="195"/>
      <c r="E10" s="427">
        <f>'Projection Worksheet Year 1'!$Q$48</f>
        <v>0</v>
      </c>
      <c r="F10" s="428"/>
      <c r="G10" s="427">
        <f>'Projection Worksheet Year 2'!$P$48</f>
        <v>0</v>
      </c>
      <c r="H10" s="428"/>
      <c r="I10" s="33"/>
    </row>
    <row r="11" spans="1:18" ht="13.8" thickBot="1" x14ac:dyDescent="0.3">
      <c r="A11" s="33"/>
      <c r="B11" s="226"/>
      <c r="C11" s="431" t="s">
        <v>167</v>
      </c>
      <c r="D11" s="432"/>
      <c r="E11" s="433">
        <f>SUM(E9:F10)</f>
        <v>0</v>
      </c>
      <c r="F11" s="434"/>
      <c r="G11" s="433">
        <f t="shared" ref="G11" si="0">SUM(G9:H10)</f>
        <v>0</v>
      </c>
      <c r="H11" s="434"/>
      <c r="I11" s="33"/>
    </row>
    <row r="12" spans="1:18" x14ac:dyDescent="0.25">
      <c r="A12" s="33"/>
      <c r="B12" s="187" t="s">
        <v>264</v>
      </c>
      <c r="C12" s="188"/>
      <c r="D12" s="190"/>
      <c r="E12" s="187"/>
      <c r="F12" s="189"/>
      <c r="G12" s="187"/>
      <c r="H12" s="189"/>
      <c r="I12" s="33"/>
    </row>
    <row r="13" spans="1:18" ht="38.25" customHeight="1" x14ac:dyDescent="0.25">
      <c r="A13" s="33"/>
      <c r="B13" s="197" t="s">
        <v>86</v>
      </c>
      <c r="C13" s="198" t="s">
        <v>87</v>
      </c>
      <c r="D13" s="199"/>
      <c r="E13" s="191" t="s">
        <v>89</v>
      </c>
      <c r="F13" s="192" t="s">
        <v>88</v>
      </c>
      <c r="G13" s="191" t="s">
        <v>89</v>
      </c>
      <c r="H13" s="192" t="s">
        <v>88</v>
      </c>
      <c r="I13" s="33"/>
    </row>
    <row r="14" spans="1:18" x14ac:dyDescent="0.25">
      <c r="A14" s="33"/>
      <c r="B14" s="357">
        <v>0.15</v>
      </c>
      <c r="C14" s="203" t="s">
        <v>83</v>
      </c>
      <c r="D14" s="204">
        <v>55375</v>
      </c>
      <c r="E14" s="206">
        <f>MAX(0,IF($E$11&gt;D14,D14,$E$11))</f>
        <v>0</v>
      </c>
      <c r="F14" s="101">
        <f>B14*E14</f>
        <v>0</v>
      </c>
      <c r="G14" s="206">
        <f>MAX(0,IF($G$11&gt;$D$14,$D$14,$G$11))</f>
        <v>0</v>
      </c>
      <c r="H14" s="101">
        <f>B14*G14</f>
        <v>0</v>
      </c>
      <c r="I14" s="33"/>
    </row>
    <row r="15" spans="1:18" x14ac:dyDescent="0.25">
      <c r="A15" s="33"/>
      <c r="B15" s="357">
        <v>0.20499999999999999</v>
      </c>
      <c r="C15" s="203" t="s">
        <v>84</v>
      </c>
      <c r="D15" s="204">
        <f>114750-57375</f>
        <v>57375</v>
      </c>
      <c r="E15" s="206">
        <f>MAX(0, IF(OR($E$11&gt;D14+D15, $E$11=D14+D15), D15, $E$11-E14))</f>
        <v>0</v>
      </c>
      <c r="F15" s="101">
        <f t="shared" ref="F15:F18" si="1">B15*E15</f>
        <v>0</v>
      </c>
      <c r="G15" s="206">
        <f>MAX(0, IF(OR($G$11&gt;$D$14+$D$15, $G$11=$D$14+$D$15), $D$15, $G$11-G14))</f>
        <v>0</v>
      </c>
      <c r="H15" s="101">
        <f t="shared" ref="H15:H18" si="2">B15*G15</f>
        <v>0</v>
      </c>
      <c r="I15" s="33"/>
    </row>
    <row r="16" spans="1:18" x14ac:dyDescent="0.25">
      <c r="A16" s="33"/>
      <c r="B16" s="357">
        <v>0.26</v>
      </c>
      <c r="C16" s="203" t="s">
        <v>84</v>
      </c>
      <c r="D16" s="204">
        <f>177882-114750</f>
        <v>63132</v>
      </c>
      <c r="E16" s="206">
        <f>MAX(0, IF(OR($E$11&gt;D14+D15+D16, $E$11=D14+D15+D16), D16, $E$11-E15-E14))</f>
        <v>0</v>
      </c>
      <c r="F16" s="101">
        <f t="shared" si="1"/>
        <v>0</v>
      </c>
      <c r="G16" s="206">
        <f>MAX(0, IF(OR($G$11&gt;D14+D15+D16, $G$11=D14+D15+D16),D16, $G$11-G15-G14))</f>
        <v>0</v>
      </c>
      <c r="H16" s="101">
        <f t="shared" si="2"/>
        <v>0</v>
      </c>
      <c r="I16" s="33"/>
    </row>
    <row r="17" spans="1:9" x14ac:dyDescent="0.25">
      <c r="A17" s="33"/>
      <c r="B17" s="357">
        <v>0.28999999999999998</v>
      </c>
      <c r="C17" s="203" t="s">
        <v>84</v>
      </c>
      <c r="D17" s="204">
        <f>253414-177882</f>
        <v>75532</v>
      </c>
      <c r="E17" s="206">
        <f>MAX(0, IF(OR($E$11&gt;D14+D15+D16+D17, $E$11=D14+D15+D16+D17), D17, $E$11-E16-E15-E14))</f>
        <v>0</v>
      </c>
      <c r="F17" s="101">
        <f t="shared" si="1"/>
        <v>0</v>
      </c>
      <c r="G17" s="206">
        <f>MAX(0, IF(OR($G$11&gt;D14+D15+D16+D17, $G$11=D14+D15+D16+D17), D17, $G$11-G16-G15-G14))</f>
        <v>0</v>
      </c>
      <c r="H17" s="101">
        <f t="shared" si="2"/>
        <v>0</v>
      </c>
      <c r="I17" s="33"/>
    </row>
    <row r="18" spans="1:9" x14ac:dyDescent="0.25">
      <c r="A18" s="33"/>
      <c r="B18" s="357">
        <v>0.33</v>
      </c>
      <c r="C18" s="203" t="s">
        <v>166</v>
      </c>
      <c r="D18" s="204">
        <v>253414</v>
      </c>
      <c r="E18" s="206">
        <f>IF($E$11&gt;$D$18, $E$11-$D$18, 0)</f>
        <v>0</v>
      </c>
      <c r="F18" s="101">
        <f t="shared" si="1"/>
        <v>0</v>
      </c>
      <c r="G18" s="206">
        <f>IF($G$11&gt;$D$18, $G$11-$D$18, 0)</f>
        <v>0</v>
      </c>
      <c r="H18" s="101">
        <f t="shared" si="2"/>
        <v>0</v>
      </c>
      <c r="I18" s="33"/>
    </row>
    <row r="19" spans="1:9" ht="13.8" thickBot="1" x14ac:dyDescent="0.3">
      <c r="A19" s="33"/>
      <c r="B19" s="418" t="s">
        <v>164</v>
      </c>
      <c r="C19" s="419"/>
      <c r="D19" s="420"/>
      <c r="E19" s="201"/>
      <c r="F19" s="202">
        <f>SUM(F14:F18)</f>
        <v>0</v>
      </c>
      <c r="G19" s="201"/>
      <c r="H19" s="202">
        <f>SUM(H14:H18)</f>
        <v>0</v>
      </c>
      <c r="I19" s="33"/>
    </row>
    <row r="20" spans="1:9" x14ac:dyDescent="0.25">
      <c r="A20" s="33"/>
      <c r="B20" s="187" t="s">
        <v>265</v>
      </c>
      <c r="C20" s="188"/>
      <c r="D20" s="190"/>
      <c r="E20" s="187"/>
      <c r="F20" s="189"/>
      <c r="G20" s="187"/>
      <c r="H20" s="189"/>
      <c r="I20" s="33"/>
    </row>
    <row r="21" spans="1:9" ht="38.25" customHeight="1" x14ac:dyDescent="0.25">
      <c r="A21" s="33"/>
      <c r="B21" s="197" t="s">
        <v>86</v>
      </c>
      <c r="C21" s="198" t="s">
        <v>87</v>
      </c>
      <c r="D21" s="200"/>
      <c r="E21" s="191" t="s">
        <v>89</v>
      </c>
      <c r="F21" s="192" t="s">
        <v>88</v>
      </c>
      <c r="G21" s="191" t="s">
        <v>89</v>
      </c>
      <c r="H21" s="192" t="s">
        <v>88</v>
      </c>
      <c r="I21" s="33"/>
    </row>
    <row r="22" spans="1:9" x14ac:dyDescent="0.25">
      <c r="A22" s="33"/>
      <c r="B22" s="357">
        <v>5.0500000000000003E-2</v>
      </c>
      <c r="C22" s="203" t="s">
        <v>83</v>
      </c>
      <c r="D22" s="204">
        <v>52886</v>
      </c>
      <c r="E22" s="206">
        <f>MAX(0,IF($E$11&gt;D22,D22,$E$11))</f>
        <v>0</v>
      </c>
      <c r="F22" s="101">
        <f>B22*E22</f>
        <v>0</v>
      </c>
      <c r="G22" s="206">
        <f>MAX(0,IF($G$11&gt;$D$22,$D$22,$G$11))</f>
        <v>0</v>
      </c>
      <c r="H22" s="101">
        <f>B22*G22</f>
        <v>0</v>
      </c>
      <c r="I22" s="33"/>
    </row>
    <row r="23" spans="1:9" x14ac:dyDescent="0.25">
      <c r="A23" s="33"/>
      <c r="B23" s="357">
        <v>9.1499999999999998E-2</v>
      </c>
      <c r="C23" s="203" t="s">
        <v>84</v>
      </c>
      <c r="D23" s="204">
        <f>105775-52886</f>
        <v>52889</v>
      </c>
      <c r="E23" s="206">
        <f>MAX(0, IF(OR($E$11&gt;D22+D23, $E$11=D22+D23), D23, $E$11-E22))</f>
        <v>0</v>
      </c>
      <c r="F23" s="101">
        <f>B23*E23</f>
        <v>0</v>
      </c>
      <c r="G23" s="206">
        <f>MAX(0, IF(OR($G$11&gt;$D$22+$D$23, $G$11=$D$22+$D$23), $D$23, $G$11-G22))</f>
        <v>0</v>
      </c>
      <c r="H23" s="101">
        <f t="shared" ref="H23:H26" si="3">B23*G23</f>
        <v>0</v>
      </c>
      <c r="I23" s="33"/>
    </row>
    <row r="24" spans="1:9" x14ac:dyDescent="0.25">
      <c r="A24" s="33"/>
      <c r="B24" s="357">
        <v>0.1116</v>
      </c>
      <c r="C24" s="203" t="s">
        <v>84</v>
      </c>
      <c r="D24" s="204">
        <f>150000-105775</f>
        <v>44225</v>
      </c>
      <c r="E24" s="206">
        <f>MAX(0, IF(OR($E$11&gt;D22+D23+D24, $E$11=D22+D23+D24), D24, $E$11-E23-E22))</f>
        <v>0</v>
      </c>
      <c r="F24" s="101">
        <f t="shared" ref="F24:F26" si="4">B24*E24</f>
        <v>0</v>
      </c>
      <c r="G24" s="206">
        <f>MAX(0, IF(OR($G$11&gt;D22+D23+D24, $G$11=D22+D23+D24),D24, $G$11-G23-G22))</f>
        <v>0</v>
      </c>
      <c r="H24" s="101">
        <f t="shared" si="3"/>
        <v>0</v>
      </c>
      <c r="I24" s="33"/>
    </row>
    <row r="25" spans="1:9" x14ac:dyDescent="0.25">
      <c r="A25" s="33"/>
      <c r="B25" s="357">
        <v>0.1216</v>
      </c>
      <c r="C25" s="203" t="s">
        <v>84</v>
      </c>
      <c r="D25" s="204">
        <v>70000</v>
      </c>
      <c r="E25" s="206">
        <f>MAX(0, IF(OR($E$11&gt;D22+D23+D24+D25, $E$11=D22+D23+D24+D25), D25, $E$11-E24-E23-E22))</f>
        <v>0</v>
      </c>
      <c r="F25" s="101">
        <f t="shared" si="4"/>
        <v>0</v>
      </c>
      <c r="G25" s="206">
        <f>MAX(0, IF(OR($G$11&gt;D22+D23+D24+D25, $G$11=D22+D23+D24+D25), D25, $G$11-G24-G23-G22))</f>
        <v>0</v>
      </c>
      <c r="H25" s="101">
        <f t="shared" si="3"/>
        <v>0</v>
      </c>
      <c r="I25" s="33"/>
    </row>
    <row r="26" spans="1:9" x14ac:dyDescent="0.25">
      <c r="A26" s="33"/>
      <c r="B26" s="357">
        <v>0.13159999999999999</v>
      </c>
      <c r="C26" s="203" t="s">
        <v>166</v>
      </c>
      <c r="D26" s="204">
        <v>220000</v>
      </c>
      <c r="E26" s="206">
        <f>IF($E$11&gt;$D$26, $E$11-$D$26, 0)</f>
        <v>0</v>
      </c>
      <c r="F26" s="101">
        <f t="shared" si="4"/>
        <v>0</v>
      </c>
      <c r="G26" s="206">
        <f>IF($G$11&gt;$D$26, $G$11-$D$26, 0)</f>
        <v>0</v>
      </c>
      <c r="H26" s="101">
        <f t="shared" si="3"/>
        <v>0</v>
      </c>
      <c r="I26" s="33"/>
    </row>
    <row r="27" spans="1:9" ht="13.8" thickBot="1" x14ac:dyDescent="0.3">
      <c r="A27" s="33"/>
      <c r="B27" s="418" t="s">
        <v>165</v>
      </c>
      <c r="C27" s="419"/>
      <c r="D27" s="420"/>
      <c r="E27" s="201"/>
      <c r="F27" s="202">
        <f>SUM(F22:F26)</f>
        <v>0</v>
      </c>
      <c r="G27" s="201"/>
      <c r="H27" s="202">
        <f>SUM(H22:H26)</f>
        <v>0</v>
      </c>
      <c r="I27" s="33"/>
    </row>
    <row r="28" spans="1:9" x14ac:dyDescent="0.25">
      <c r="A28" s="33"/>
      <c r="B28" s="421" t="s">
        <v>163</v>
      </c>
      <c r="C28" s="422"/>
      <c r="D28" s="423"/>
      <c r="E28" s="207"/>
      <c r="F28" s="205">
        <f>F19+F27</f>
        <v>0</v>
      </c>
      <c r="G28" s="207"/>
      <c r="H28" s="205">
        <f>H19+H27</f>
        <v>0</v>
      </c>
      <c r="I28" s="33"/>
    </row>
    <row r="29" spans="1:9" ht="13.8" thickBot="1" x14ac:dyDescent="0.3">
      <c r="A29" s="33"/>
      <c r="B29" s="424" t="s">
        <v>90</v>
      </c>
      <c r="C29" s="425"/>
      <c r="D29" s="426"/>
      <c r="E29" s="208"/>
      <c r="F29" s="209" t="str">
        <f>IF(F28=0,"",F28/E11)</f>
        <v/>
      </c>
      <c r="G29" s="210"/>
      <c r="H29" s="209" t="str">
        <f>IF(H28=0,"",H28/G11)</f>
        <v/>
      </c>
      <c r="I29" s="33"/>
    </row>
    <row r="30" spans="1:9" x14ac:dyDescent="0.25">
      <c r="A30" s="33"/>
      <c r="B30" s="33"/>
      <c r="C30" s="33"/>
      <c r="D30" s="33"/>
      <c r="E30" s="33"/>
      <c r="F30" s="33"/>
      <c r="G30" s="33"/>
      <c r="H30" s="33"/>
      <c r="I30" s="33"/>
    </row>
    <row r="31" spans="1:9" x14ac:dyDescent="0.25">
      <c r="A31" s="33"/>
      <c r="B31" s="33"/>
      <c r="C31" s="33"/>
      <c r="D31" s="33"/>
      <c r="E31" s="33"/>
      <c r="F31" s="33"/>
      <c r="G31" s="33"/>
      <c r="H31" s="33"/>
      <c r="I31" s="33"/>
    </row>
    <row r="32" spans="1:9" x14ac:dyDescent="0.25">
      <c r="A32" s="33"/>
      <c r="B32" s="33"/>
      <c r="C32" s="33"/>
      <c r="D32" s="33"/>
      <c r="E32" s="33"/>
      <c r="F32" s="33"/>
      <c r="G32" s="33"/>
      <c r="H32" s="33"/>
      <c r="I32" s="33"/>
    </row>
    <row r="33" spans="1:9" x14ac:dyDescent="0.25">
      <c r="A33" s="33"/>
      <c r="B33" s="33"/>
      <c r="C33" s="33"/>
      <c r="D33" s="33"/>
      <c r="E33" s="33"/>
      <c r="F33" s="33"/>
      <c r="G33" s="33"/>
      <c r="H33" s="33"/>
      <c r="I33" s="33"/>
    </row>
  </sheetData>
  <sheetProtection sheet="1" objects="1" scenarios="1"/>
  <mergeCells count="16">
    <mergeCell ref="B4:H4"/>
    <mergeCell ref="B27:D27"/>
    <mergeCell ref="B28:D28"/>
    <mergeCell ref="B29:D29"/>
    <mergeCell ref="E9:F9"/>
    <mergeCell ref="E10:F10"/>
    <mergeCell ref="E6:F6"/>
    <mergeCell ref="G6:H6"/>
    <mergeCell ref="B19:D19"/>
    <mergeCell ref="C11:D11"/>
    <mergeCell ref="E11:F11"/>
    <mergeCell ref="G11:H11"/>
    <mergeCell ref="G9:H9"/>
    <mergeCell ref="G10:H10"/>
    <mergeCell ref="E7:F7"/>
    <mergeCell ref="G7:H7"/>
  </mergeCells>
  <pageMargins left="0.7" right="0.7" top="0.75" bottom="0.75" header="0.3" footer="0.3"/>
  <pageSetup scale="75"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5"/>
  <sheetViews>
    <sheetView view="pageBreakPreview" zoomScale="115" zoomScaleNormal="100" zoomScaleSheetLayoutView="115" workbookViewId="0">
      <selection activeCell="I54" sqref="I54"/>
    </sheetView>
  </sheetViews>
  <sheetFormatPr defaultRowHeight="13.2" x14ac:dyDescent="0.25"/>
  <cols>
    <col min="1" max="1" width="3" customWidth="1"/>
    <col min="2" max="2" width="32.21875" customWidth="1"/>
    <col min="3" max="5" width="12.77734375" customWidth="1"/>
    <col min="6" max="12" width="14.21875" customWidth="1"/>
    <col min="13" max="13" width="3" customWidth="1"/>
    <col min="14" max="14" width="32.21875" customWidth="1"/>
    <col min="15" max="16" width="12.77734375" customWidth="1"/>
    <col min="17" max="17" width="3" customWidth="1"/>
  </cols>
  <sheetData>
    <row r="1" spans="1:17" s="4" customFormat="1" ht="17.399999999999999" x14ac:dyDescent="0.3">
      <c r="A1" s="281"/>
      <c r="B1" s="96" t="str">
        <f>'Start Up Costs'!$B$1</f>
        <v>Business Name Here</v>
      </c>
      <c r="C1" s="282"/>
      <c r="D1" s="282"/>
      <c r="E1" s="282"/>
      <c r="F1" s="282"/>
      <c r="G1" s="283"/>
      <c r="H1" s="283"/>
      <c r="I1" s="91"/>
      <c r="J1" s="283"/>
      <c r="K1" s="91"/>
      <c r="L1" s="91"/>
      <c r="M1" s="281"/>
      <c r="N1" s="104"/>
      <c r="O1" s="104"/>
      <c r="P1" s="104"/>
      <c r="Q1" s="104"/>
    </row>
    <row r="2" spans="1:17" s="2" customFormat="1" ht="13.5" customHeight="1" x14ac:dyDescent="0.25">
      <c r="A2" s="284"/>
      <c r="B2" s="240" t="s">
        <v>235</v>
      </c>
      <c r="C2" s="42"/>
      <c r="D2" s="285"/>
      <c r="E2" s="286"/>
      <c r="F2" s="286"/>
      <c r="G2" s="287"/>
      <c r="H2" s="287"/>
      <c r="I2" s="288"/>
      <c r="J2" s="287"/>
      <c r="K2" s="288"/>
      <c r="L2" s="288"/>
      <c r="M2" s="284"/>
      <c r="Q2" s="105"/>
    </row>
    <row r="3" spans="1:17" s="2" customFormat="1" ht="13.5" customHeight="1" thickBot="1" x14ac:dyDescent="0.3">
      <c r="A3" s="284"/>
      <c r="B3" s="240"/>
      <c r="C3" s="42"/>
      <c r="D3" s="285"/>
      <c r="E3" s="286"/>
      <c r="F3" s="286"/>
      <c r="G3" s="287"/>
      <c r="H3" s="287"/>
      <c r="I3" s="288"/>
      <c r="J3" s="287"/>
      <c r="K3" s="288"/>
      <c r="L3" s="288"/>
      <c r="M3" s="284"/>
      <c r="Q3" s="105"/>
    </row>
    <row r="4" spans="1:17" ht="27" thickBot="1" x14ac:dyDescent="0.3">
      <c r="A4" s="40"/>
      <c r="B4" s="289" t="s">
        <v>0</v>
      </c>
      <c r="C4" s="46" t="s">
        <v>190</v>
      </c>
      <c r="D4" s="46" t="s">
        <v>125</v>
      </c>
      <c r="E4" s="46" t="s">
        <v>123</v>
      </c>
      <c r="F4" s="46" t="s">
        <v>124</v>
      </c>
      <c r="G4" s="46" t="s">
        <v>126</v>
      </c>
      <c r="H4" s="46" t="s">
        <v>129</v>
      </c>
      <c r="I4" s="46" t="s">
        <v>127</v>
      </c>
      <c r="J4" s="46" t="s">
        <v>130</v>
      </c>
      <c r="K4" s="46" t="s">
        <v>128</v>
      </c>
      <c r="L4" s="47" t="s">
        <v>131</v>
      </c>
      <c r="M4" s="40"/>
      <c r="Q4" s="33"/>
    </row>
    <row r="5" spans="1:17" x14ac:dyDescent="0.25">
      <c r="A5" s="40"/>
      <c r="B5" s="290" t="s">
        <v>198</v>
      </c>
      <c r="C5" s="291"/>
      <c r="D5" s="291"/>
      <c r="E5" s="291"/>
      <c r="F5" s="291"/>
      <c r="G5" s="291"/>
      <c r="H5" s="291"/>
      <c r="I5" s="291"/>
      <c r="J5" s="291"/>
      <c r="K5" s="291"/>
      <c r="L5" s="292"/>
      <c r="M5" s="40"/>
      <c r="Q5" s="33"/>
    </row>
    <row r="6" spans="1:17" x14ac:dyDescent="0.25">
      <c r="A6" s="40"/>
      <c r="B6" s="358" t="str">
        <f>'Start Up Costs'!B10</f>
        <v>Equipment</v>
      </c>
      <c r="C6" s="359">
        <f>'Start Up Costs'!C10</f>
        <v>0</v>
      </c>
      <c r="D6" s="305"/>
      <c r="E6" s="304">
        <v>0</v>
      </c>
      <c r="F6" s="293" t="str">
        <f t="shared" ref="F6:F14" si="0">IF(D6=0,"",(C6-E6)/D6)</f>
        <v/>
      </c>
      <c r="G6" s="293" t="str">
        <f>F6</f>
        <v/>
      </c>
      <c r="H6" s="293" t="str">
        <f>IF(D6=0,"",MAX(0, C6-G6))</f>
        <v/>
      </c>
      <c r="I6" s="293" t="str">
        <f>IF(D6=0,"",IF(C6-G6&gt;0, F6, 0))</f>
        <v/>
      </c>
      <c r="J6" s="293" t="str">
        <f>IF(D6=0,"",MAX(0, H6-I6))</f>
        <v/>
      </c>
      <c r="K6" s="293" t="str">
        <f>IF(D6=0,"",IF(C6-G6-I6&gt;0, F6, 0))</f>
        <v/>
      </c>
      <c r="L6" s="294" t="str">
        <f>IF(D6=0,"",MAX(0, J6-K6))</f>
        <v/>
      </c>
      <c r="M6" s="40"/>
      <c r="Q6" s="33"/>
    </row>
    <row r="7" spans="1:17" x14ac:dyDescent="0.25">
      <c r="A7" s="40"/>
      <c r="B7" s="358" t="str">
        <f>'Start Up Costs'!B11</f>
        <v>Furniture and fixtures</v>
      </c>
      <c r="C7" s="359">
        <f>'Start Up Costs'!C11</f>
        <v>0</v>
      </c>
      <c r="D7" s="305"/>
      <c r="E7" s="304">
        <v>0</v>
      </c>
      <c r="F7" s="293" t="str">
        <f t="shared" si="0"/>
        <v/>
      </c>
      <c r="G7" s="293" t="str">
        <f t="shared" ref="G7:G14" si="1">F7</f>
        <v/>
      </c>
      <c r="H7" s="293" t="str">
        <f t="shared" ref="H7:H14" si="2">IF(D7=0,"",MAX(0, C7-G7))</f>
        <v/>
      </c>
      <c r="I7" s="293" t="str">
        <f t="shared" ref="I7:I14" si="3">IF(D7=0,"",IF(C7-G7&gt;0, F7, 0))</f>
        <v/>
      </c>
      <c r="J7" s="293" t="str">
        <f t="shared" ref="J7:J14" si="4">IF(D7=0,"",MAX(0, H7-I7))</f>
        <v/>
      </c>
      <c r="K7" s="293" t="str">
        <f t="shared" ref="K7:K14" si="5">IF(D7=0,"",IF(C7-G7-I7&gt;0, F7, 0))</f>
        <v/>
      </c>
      <c r="L7" s="294" t="str">
        <f t="shared" ref="L7:L14" si="6">IF(D7=0,"",MAX(0, J7-K7))</f>
        <v/>
      </c>
      <c r="M7" s="40"/>
      <c r="Q7" s="33"/>
    </row>
    <row r="8" spans="1:17" x14ac:dyDescent="0.25">
      <c r="A8" s="40"/>
      <c r="B8" s="358" t="str">
        <f>'Start Up Costs'!B12</f>
        <v>Website</v>
      </c>
      <c r="C8" s="359">
        <f>'Start Up Costs'!C12</f>
        <v>0</v>
      </c>
      <c r="D8" s="305"/>
      <c r="E8" s="304">
        <v>0</v>
      </c>
      <c r="F8" s="293" t="str">
        <f t="shared" si="0"/>
        <v/>
      </c>
      <c r="G8" s="293" t="str">
        <f t="shared" si="1"/>
        <v/>
      </c>
      <c r="H8" s="293" t="str">
        <f>IF(D8=0,"",MAX(0, C8-G8))</f>
        <v/>
      </c>
      <c r="I8" s="293" t="str">
        <f t="shared" si="3"/>
        <v/>
      </c>
      <c r="J8" s="293" t="str">
        <f t="shared" si="4"/>
        <v/>
      </c>
      <c r="K8" s="293" t="str">
        <f t="shared" si="5"/>
        <v/>
      </c>
      <c r="L8" s="294" t="str">
        <f t="shared" si="6"/>
        <v/>
      </c>
      <c r="M8" s="40"/>
      <c r="Q8" s="33"/>
    </row>
    <row r="9" spans="1:17" x14ac:dyDescent="0.25">
      <c r="A9" s="40"/>
      <c r="B9" s="358" t="str">
        <f>'Start Up Costs'!B13</f>
        <v>Leasehold improvements</v>
      </c>
      <c r="C9" s="359">
        <f>'Start Up Costs'!C13</f>
        <v>0</v>
      </c>
      <c r="D9" s="305"/>
      <c r="E9" s="304">
        <v>0</v>
      </c>
      <c r="F9" s="293" t="str">
        <f t="shared" si="0"/>
        <v/>
      </c>
      <c r="G9" s="293" t="str">
        <f t="shared" si="1"/>
        <v/>
      </c>
      <c r="H9" s="293" t="str">
        <f t="shared" si="2"/>
        <v/>
      </c>
      <c r="I9" s="293" t="str">
        <f t="shared" si="3"/>
        <v/>
      </c>
      <c r="J9" s="293" t="str">
        <f t="shared" si="4"/>
        <v/>
      </c>
      <c r="K9" s="293" t="str">
        <f t="shared" si="5"/>
        <v/>
      </c>
      <c r="L9" s="294" t="str">
        <f t="shared" si="6"/>
        <v/>
      </c>
      <c r="M9" s="40"/>
      <c r="Q9" s="33"/>
    </row>
    <row r="10" spans="1:17" x14ac:dyDescent="0.25">
      <c r="A10" s="40"/>
      <c r="B10" s="358" t="str">
        <f>'Start Up Costs'!B14</f>
        <v>Capital expense 1</v>
      </c>
      <c r="C10" s="359">
        <f>'Start Up Costs'!C14</f>
        <v>0</v>
      </c>
      <c r="D10" s="305"/>
      <c r="E10" s="304">
        <v>0</v>
      </c>
      <c r="F10" s="293" t="str">
        <f t="shared" si="0"/>
        <v/>
      </c>
      <c r="G10" s="293" t="str">
        <f t="shared" si="1"/>
        <v/>
      </c>
      <c r="H10" s="293" t="str">
        <f t="shared" si="2"/>
        <v/>
      </c>
      <c r="I10" s="293" t="str">
        <f t="shared" si="3"/>
        <v/>
      </c>
      <c r="J10" s="293" t="str">
        <f t="shared" si="4"/>
        <v/>
      </c>
      <c r="K10" s="293" t="str">
        <f t="shared" si="5"/>
        <v/>
      </c>
      <c r="L10" s="294" t="str">
        <f t="shared" si="6"/>
        <v/>
      </c>
      <c r="M10" s="40"/>
      <c r="Q10" s="33"/>
    </row>
    <row r="11" spans="1:17" x14ac:dyDescent="0.25">
      <c r="A11" s="40"/>
      <c r="B11" s="358" t="str">
        <f>'Start Up Costs'!B15</f>
        <v>Capital expense 2</v>
      </c>
      <c r="C11" s="359">
        <f>'Start Up Costs'!C15</f>
        <v>0</v>
      </c>
      <c r="D11" s="305"/>
      <c r="E11" s="304">
        <v>0</v>
      </c>
      <c r="F11" s="293" t="str">
        <f t="shared" si="0"/>
        <v/>
      </c>
      <c r="G11" s="293" t="str">
        <f t="shared" si="1"/>
        <v/>
      </c>
      <c r="H11" s="293" t="str">
        <f t="shared" si="2"/>
        <v/>
      </c>
      <c r="I11" s="293" t="str">
        <f t="shared" si="3"/>
        <v/>
      </c>
      <c r="J11" s="293" t="str">
        <f t="shared" si="4"/>
        <v/>
      </c>
      <c r="K11" s="293" t="str">
        <f t="shared" si="5"/>
        <v/>
      </c>
      <c r="L11" s="294" t="str">
        <f t="shared" si="6"/>
        <v/>
      </c>
      <c r="M11" s="40"/>
      <c r="Q11" s="33"/>
    </row>
    <row r="12" spans="1:17" x14ac:dyDescent="0.25">
      <c r="A12" s="40"/>
      <c r="B12" s="358" t="str">
        <f>'Start Up Costs'!B16</f>
        <v>Capital expense 3</v>
      </c>
      <c r="C12" s="359">
        <f>'Start Up Costs'!C16</f>
        <v>0</v>
      </c>
      <c r="D12" s="305"/>
      <c r="E12" s="304">
        <v>0</v>
      </c>
      <c r="F12" s="293" t="str">
        <f t="shared" si="0"/>
        <v/>
      </c>
      <c r="G12" s="293" t="str">
        <f t="shared" si="1"/>
        <v/>
      </c>
      <c r="H12" s="293" t="str">
        <f t="shared" si="2"/>
        <v/>
      </c>
      <c r="I12" s="293" t="str">
        <f t="shared" si="3"/>
        <v/>
      </c>
      <c r="J12" s="293" t="str">
        <f t="shared" si="4"/>
        <v/>
      </c>
      <c r="K12" s="293" t="str">
        <f t="shared" si="5"/>
        <v/>
      </c>
      <c r="L12" s="294" t="str">
        <f t="shared" si="6"/>
        <v/>
      </c>
      <c r="M12" s="40"/>
      <c r="Q12" s="33"/>
    </row>
    <row r="13" spans="1:17" x14ac:dyDescent="0.25">
      <c r="A13" s="40"/>
      <c r="B13" s="360" t="str">
        <f>'Start Up Costs'!B17</f>
        <v>Capital expense 4</v>
      </c>
      <c r="C13" s="359">
        <f>'Start Up Costs'!C17</f>
        <v>0</v>
      </c>
      <c r="D13" s="305"/>
      <c r="E13" s="304">
        <v>0</v>
      </c>
      <c r="F13" s="293" t="str">
        <f t="shared" si="0"/>
        <v/>
      </c>
      <c r="G13" s="293" t="str">
        <f t="shared" si="1"/>
        <v/>
      </c>
      <c r="H13" s="293" t="str">
        <f t="shared" si="2"/>
        <v/>
      </c>
      <c r="I13" s="293" t="str">
        <f t="shared" si="3"/>
        <v/>
      </c>
      <c r="J13" s="293" t="str">
        <f t="shared" si="4"/>
        <v/>
      </c>
      <c r="K13" s="293" t="str">
        <f t="shared" si="5"/>
        <v/>
      </c>
      <c r="L13" s="294" t="str">
        <f t="shared" si="6"/>
        <v/>
      </c>
      <c r="M13" s="40"/>
      <c r="Q13" s="33"/>
    </row>
    <row r="14" spans="1:17" x14ac:dyDescent="0.25">
      <c r="A14" s="40"/>
      <c r="B14" s="360" t="str">
        <f>'Start Up Costs'!B18</f>
        <v>Capital expense 5</v>
      </c>
      <c r="C14" s="359">
        <f>'Start Up Costs'!C18</f>
        <v>0</v>
      </c>
      <c r="D14" s="305"/>
      <c r="E14" s="304">
        <v>0</v>
      </c>
      <c r="F14" s="293" t="str">
        <f t="shared" si="0"/>
        <v/>
      </c>
      <c r="G14" s="293" t="str">
        <f t="shared" si="1"/>
        <v/>
      </c>
      <c r="H14" s="293" t="str">
        <f t="shared" si="2"/>
        <v/>
      </c>
      <c r="I14" s="293" t="str">
        <f t="shared" si="3"/>
        <v/>
      </c>
      <c r="J14" s="293" t="str">
        <f t="shared" si="4"/>
        <v/>
      </c>
      <c r="K14" s="293" t="str">
        <f t="shared" si="5"/>
        <v/>
      </c>
      <c r="L14" s="294" t="str">
        <f t="shared" si="6"/>
        <v/>
      </c>
      <c r="M14" s="40"/>
      <c r="Q14" s="33"/>
    </row>
    <row r="15" spans="1:17" ht="13.8" thickBot="1" x14ac:dyDescent="0.3">
      <c r="A15" s="40"/>
      <c r="B15" s="276" t="s">
        <v>199</v>
      </c>
      <c r="C15" s="295">
        <f>SUM(C6:C14)</f>
        <v>0</v>
      </c>
      <c r="D15" s="264"/>
      <c r="E15" s="296"/>
      <c r="F15" s="264"/>
      <c r="G15" s="295">
        <f t="shared" ref="G15:L15" si="7">SUM(G6:G14)</f>
        <v>0</v>
      </c>
      <c r="H15" s="295">
        <f t="shared" si="7"/>
        <v>0</v>
      </c>
      <c r="I15" s="295">
        <f t="shared" si="7"/>
        <v>0</v>
      </c>
      <c r="J15" s="295">
        <f t="shared" si="7"/>
        <v>0</v>
      </c>
      <c r="K15" s="295">
        <f t="shared" si="7"/>
        <v>0</v>
      </c>
      <c r="L15" s="266">
        <f t="shared" si="7"/>
        <v>0</v>
      </c>
      <c r="M15" s="40"/>
      <c r="Q15" s="33"/>
    </row>
    <row r="16" spans="1:17" x14ac:dyDescent="0.25">
      <c r="A16" s="40"/>
      <c r="B16" s="290" t="s">
        <v>133</v>
      </c>
      <c r="C16" s="291"/>
      <c r="D16" s="291"/>
      <c r="E16" s="291"/>
      <c r="F16" s="291"/>
      <c r="G16" s="291"/>
      <c r="H16" s="291"/>
      <c r="I16" s="291"/>
      <c r="J16" s="291"/>
      <c r="K16" s="291"/>
      <c r="L16" s="292"/>
      <c r="M16" s="40"/>
      <c r="Q16" s="33"/>
    </row>
    <row r="17" spans="1:17" x14ac:dyDescent="0.25">
      <c r="A17" s="40"/>
      <c r="B17" s="358" t="str">
        <f>'Projection Worksheet Year 1'!B60</f>
        <v>Equipment</v>
      </c>
      <c r="C17" s="359">
        <f>'Projection Worksheet Year 1'!Q60</f>
        <v>0</v>
      </c>
      <c r="D17" s="305"/>
      <c r="E17" s="304">
        <v>0</v>
      </c>
      <c r="F17" s="293" t="str">
        <f>IF(D17=0,"",(C17-E17)/D17)</f>
        <v/>
      </c>
      <c r="G17" s="293" t="str">
        <f t="shared" ref="G17:G25" si="8">F17</f>
        <v/>
      </c>
      <c r="H17" s="293" t="str">
        <f>IF(D17=0,"",MAX(0, C17-G17))</f>
        <v/>
      </c>
      <c r="I17" s="293" t="str">
        <f>IF(D17=0,"",IF(C17-G17&gt;0, F17, 0))</f>
        <v/>
      </c>
      <c r="J17" s="293" t="str">
        <f>IF(D17=0,"",MAX(0, E17-I17))</f>
        <v/>
      </c>
      <c r="K17" s="293" t="str">
        <f>IF(D17=0,"",IF(C17-G17-I17&gt;0, F17, 0))</f>
        <v/>
      </c>
      <c r="L17" s="294" t="str">
        <f>IF(D17=0,"",MAX(0, J17-K17))</f>
        <v/>
      </c>
      <c r="M17" s="40"/>
      <c r="Q17" s="33"/>
    </row>
    <row r="18" spans="1:17" x14ac:dyDescent="0.25">
      <c r="A18" s="40"/>
      <c r="B18" s="358" t="str">
        <f>'Projection Worksheet Year 1'!B61</f>
        <v>Furniture and fixtures</v>
      </c>
      <c r="C18" s="359">
        <f>'Projection Worksheet Year 1'!Q61</f>
        <v>0</v>
      </c>
      <c r="D18" s="305"/>
      <c r="E18" s="304">
        <v>0</v>
      </c>
      <c r="F18" s="293" t="str">
        <f t="shared" ref="F18:F25" si="9">IF(D18=0,"",(C18-E18)/D18)</f>
        <v/>
      </c>
      <c r="G18" s="293" t="str">
        <f t="shared" si="8"/>
        <v/>
      </c>
      <c r="H18" s="293" t="str">
        <f t="shared" ref="H18:H25" si="10">IF(D18=0,"",MAX(0, C18-G18))</f>
        <v/>
      </c>
      <c r="I18" s="293" t="str">
        <f t="shared" ref="I18:I25" si="11">IF(D18=0,"",IF(C18-G18&gt;0, F18, 0))</f>
        <v/>
      </c>
      <c r="J18" s="293" t="str">
        <f t="shared" ref="J18:J25" si="12">IF(D18=0,"",MAX(0, E18-I18))</f>
        <v/>
      </c>
      <c r="K18" s="293" t="str">
        <f t="shared" ref="K18:K25" si="13">IF(D18=0,"",IF(C18-G18-I18&gt;0, F18, 0))</f>
        <v/>
      </c>
      <c r="L18" s="294" t="str">
        <f t="shared" ref="L18:L25" si="14">IF(D18=0,"",MAX(0, J18-K18))</f>
        <v/>
      </c>
      <c r="M18" s="40"/>
      <c r="Q18" s="33"/>
    </row>
    <row r="19" spans="1:17" x14ac:dyDescent="0.25">
      <c r="A19" s="40"/>
      <c r="B19" s="358" t="str">
        <f>'Projection Worksheet Year 1'!B62</f>
        <v>Website</v>
      </c>
      <c r="C19" s="359">
        <f>'Projection Worksheet Year 1'!Q62</f>
        <v>0</v>
      </c>
      <c r="D19" s="305"/>
      <c r="E19" s="304">
        <v>0</v>
      </c>
      <c r="F19" s="293" t="str">
        <f t="shared" si="9"/>
        <v/>
      </c>
      <c r="G19" s="293" t="str">
        <f t="shared" si="8"/>
        <v/>
      </c>
      <c r="H19" s="293" t="str">
        <f t="shared" si="10"/>
        <v/>
      </c>
      <c r="I19" s="293" t="str">
        <f t="shared" si="11"/>
        <v/>
      </c>
      <c r="J19" s="293" t="str">
        <f t="shared" si="12"/>
        <v/>
      </c>
      <c r="K19" s="293" t="str">
        <f t="shared" si="13"/>
        <v/>
      </c>
      <c r="L19" s="294" t="str">
        <f t="shared" si="14"/>
        <v/>
      </c>
      <c r="M19" s="40"/>
      <c r="Q19" s="33"/>
    </row>
    <row r="20" spans="1:17" x14ac:dyDescent="0.25">
      <c r="A20" s="40"/>
      <c r="B20" s="358" t="str">
        <f>'Projection Worksheet Year 1'!B63</f>
        <v>Leasehold improvements</v>
      </c>
      <c r="C20" s="359">
        <f>'Projection Worksheet Year 1'!Q63</f>
        <v>0</v>
      </c>
      <c r="D20" s="305"/>
      <c r="E20" s="304">
        <v>0</v>
      </c>
      <c r="F20" s="293" t="str">
        <f t="shared" si="9"/>
        <v/>
      </c>
      <c r="G20" s="293" t="str">
        <f t="shared" si="8"/>
        <v/>
      </c>
      <c r="H20" s="293" t="str">
        <f t="shared" si="10"/>
        <v/>
      </c>
      <c r="I20" s="293" t="str">
        <f t="shared" si="11"/>
        <v/>
      </c>
      <c r="J20" s="293" t="str">
        <f t="shared" si="12"/>
        <v/>
      </c>
      <c r="K20" s="293" t="str">
        <f t="shared" si="13"/>
        <v/>
      </c>
      <c r="L20" s="294" t="str">
        <f t="shared" si="14"/>
        <v/>
      </c>
      <c r="M20" s="40"/>
      <c r="Q20" s="33"/>
    </row>
    <row r="21" spans="1:17" x14ac:dyDescent="0.25">
      <c r="A21" s="40"/>
      <c r="B21" s="358" t="str">
        <f>'Projection Worksheet Year 1'!B64</f>
        <v>Capital expense 1</v>
      </c>
      <c r="C21" s="359">
        <f>'Projection Worksheet Year 1'!Q64</f>
        <v>0</v>
      </c>
      <c r="D21" s="305"/>
      <c r="E21" s="304">
        <v>0</v>
      </c>
      <c r="F21" s="293" t="str">
        <f t="shared" si="9"/>
        <v/>
      </c>
      <c r="G21" s="293"/>
      <c r="H21" s="293" t="str">
        <f t="shared" si="10"/>
        <v/>
      </c>
      <c r="I21" s="293" t="str">
        <f t="shared" si="11"/>
        <v/>
      </c>
      <c r="J21" s="293" t="str">
        <f t="shared" si="12"/>
        <v/>
      </c>
      <c r="K21" s="293" t="str">
        <f t="shared" si="13"/>
        <v/>
      </c>
      <c r="L21" s="294" t="str">
        <f t="shared" si="14"/>
        <v/>
      </c>
      <c r="M21" s="40"/>
      <c r="Q21" s="33"/>
    </row>
    <row r="22" spans="1:17" x14ac:dyDescent="0.25">
      <c r="A22" s="40"/>
      <c r="B22" s="358" t="str">
        <f>'Projection Worksheet Year 1'!B65</f>
        <v>Capital expense 2</v>
      </c>
      <c r="C22" s="359">
        <f>'Projection Worksheet Year 1'!Q65</f>
        <v>0</v>
      </c>
      <c r="D22" s="305"/>
      <c r="E22" s="304">
        <v>0</v>
      </c>
      <c r="F22" s="293" t="str">
        <f t="shared" si="9"/>
        <v/>
      </c>
      <c r="G22" s="293"/>
      <c r="H22" s="293" t="str">
        <f t="shared" si="10"/>
        <v/>
      </c>
      <c r="I22" s="293" t="str">
        <f t="shared" si="11"/>
        <v/>
      </c>
      <c r="J22" s="293" t="str">
        <f t="shared" si="12"/>
        <v/>
      </c>
      <c r="K22" s="293" t="str">
        <f t="shared" si="13"/>
        <v/>
      </c>
      <c r="L22" s="294" t="str">
        <f t="shared" si="14"/>
        <v/>
      </c>
      <c r="M22" s="40"/>
      <c r="Q22" s="33"/>
    </row>
    <row r="23" spans="1:17" x14ac:dyDescent="0.25">
      <c r="A23" s="40"/>
      <c r="B23" s="358" t="str">
        <f>'Projection Worksheet Year 1'!B66</f>
        <v>Capital expense 3</v>
      </c>
      <c r="C23" s="359">
        <f>'Projection Worksheet Year 1'!Q66</f>
        <v>0</v>
      </c>
      <c r="D23" s="305"/>
      <c r="E23" s="304">
        <v>0</v>
      </c>
      <c r="F23" s="293" t="str">
        <f t="shared" si="9"/>
        <v/>
      </c>
      <c r="G23" s="293"/>
      <c r="H23" s="293" t="str">
        <f t="shared" si="10"/>
        <v/>
      </c>
      <c r="I23" s="293" t="str">
        <f t="shared" si="11"/>
        <v/>
      </c>
      <c r="J23" s="293" t="str">
        <f t="shared" si="12"/>
        <v/>
      </c>
      <c r="K23" s="293" t="str">
        <f t="shared" si="13"/>
        <v/>
      </c>
      <c r="L23" s="294" t="str">
        <f t="shared" si="14"/>
        <v/>
      </c>
      <c r="M23" s="40"/>
      <c r="Q23" s="33"/>
    </row>
    <row r="24" spans="1:17" x14ac:dyDescent="0.25">
      <c r="A24" s="40"/>
      <c r="B24" s="358" t="str">
        <f>'Projection Worksheet Year 1'!B67</f>
        <v>Capital expense 4</v>
      </c>
      <c r="C24" s="359">
        <f>'Projection Worksheet Year 1'!Q67</f>
        <v>0</v>
      </c>
      <c r="D24" s="305"/>
      <c r="E24" s="304">
        <v>0</v>
      </c>
      <c r="F24" s="293" t="str">
        <f t="shared" si="9"/>
        <v/>
      </c>
      <c r="G24" s="293"/>
      <c r="H24" s="293" t="str">
        <f t="shared" si="10"/>
        <v/>
      </c>
      <c r="I24" s="293" t="str">
        <f t="shared" si="11"/>
        <v/>
      </c>
      <c r="J24" s="293" t="str">
        <f t="shared" si="12"/>
        <v/>
      </c>
      <c r="K24" s="293" t="str">
        <f t="shared" si="13"/>
        <v/>
      </c>
      <c r="L24" s="294" t="str">
        <f t="shared" si="14"/>
        <v/>
      </c>
      <c r="M24" s="40"/>
      <c r="Q24" s="33"/>
    </row>
    <row r="25" spans="1:17" x14ac:dyDescent="0.25">
      <c r="A25" s="40"/>
      <c r="B25" s="358" t="str">
        <f>'Projection Worksheet Year 1'!B68</f>
        <v>Capital expense 5</v>
      </c>
      <c r="C25" s="359">
        <f>'Projection Worksheet Year 1'!Q68</f>
        <v>0</v>
      </c>
      <c r="D25" s="305"/>
      <c r="E25" s="304">
        <v>0</v>
      </c>
      <c r="F25" s="293" t="str">
        <f t="shared" si="9"/>
        <v/>
      </c>
      <c r="G25" s="293" t="str">
        <f t="shared" si="8"/>
        <v/>
      </c>
      <c r="H25" s="293" t="str">
        <f t="shared" si="10"/>
        <v/>
      </c>
      <c r="I25" s="293" t="str">
        <f t="shared" si="11"/>
        <v/>
      </c>
      <c r="J25" s="293" t="str">
        <f t="shared" si="12"/>
        <v/>
      </c>
      <c r="K25" s="293" t="str">
        <f t="shared" si="13"/>
        <v/>
      </c>
      <c r="L25" s="294" t="str">
        <f t="shared" si="14"/>
        <v/>
      </c>
      <c r="M25" s="40"/>
      <c r="Q25" s="33"/>
    </row>
    <row r="26" spans="1:17" ht="13.8" thickBot="1" x14ac:dyDescent="0.3">
      <c r="A26" s="40"/>
      <c r="B26" s="276" t="s">
        <v>151</v>
      </c>
      <c r="C26" s="295">
        <f>SUM(C17:C25)</f>
        <v>0</v>
      </c>
      <c r="D26" s="264"/>
      <c r="E26" s="296"/>
      <c r="F26" s="264"/>
      <c r="G26" s="295">
        <f t="shared" ref="G26:L26" si="15">SUM(G17:G25)</f>
        <v>0</v>
      </c>
      <c r="H26" s="295">
        <f t="shared" si="15"/>
        <v>0</v>
      </c>
      <c r="I26" s="295">
        <f t="shared" si="15"/>
        <v>0</v>
      </c>
      <c r="J26" s="295">
        <f t="shared" si="15"/>
        <v>0</v>
      </c>
      <c r="K26" s="295">
        <f t="shared" si="15"/>
        <v>0</v>
      </c>
      <c r="L26" s="266">
        <f t="shared" si="15"/>
        <v>0</v>
      </c>
      <c r="M26" s="40"/>
      <c r="Q26" s="33"/>
    </row>
    <row r="27" spans="1:17" x14ac:dyDescent="0.25">
      <c r="A27" s="40"/>
      <c r="B27" s="290" t="s">
        <v>132</v>
      </c>
      <c r="C27" s="291"/>
      <c r="D27" s="291"/>
      <c r="E27" s="291"/>
      <c r="F27" s="291"/>
      <c r="G27" s="291"/>
      <c r="H27" s="291"/>
      <c r="I27" s="291"/>
      <c r="J27" s="291"/>
      <c r="K27" s="291"/>
      <c r="L27" s="292"/>
      <c r="M27" s="40"/>
      <c r="N27" s="33"/>
      <c r="O27" s="33"/>
      <c r="P27" s="33"/>
      <c r="Q27" s="33"/>
    </row>
    <row r="28" spans="1:17" x14ac:dyDescent="0.25">
      <c r="A28" s="40"/>
      <c r="B28" s="360" t="str">
        <f>'Projection Worksheet Year 2'!B60</f>
        <v>Equipment</v>
      </c>
      <c r="C28" s="359">
        <f>'Projection Worksheet Year 2'!P60</f>
        <v>0</v>
      </c>
      <c r="D28" s="305"/>
      <c r="E28" s="304">
        <v>0</v>
      </c>
      <c r="F28" s="293" t="str">
        <f>IF(D28=0,"",(C28-E28)/D28)</f>
        <v/>
      </c>
      <c r="G28" s="297"/>
      <c r="H28" s="297"/>
      <c r="I28" s="293" t="str">
        <f>IF(D28=0,"",IF(C28-G28&gt;0, F28, 0))</f>
        <v/>
      </c>
      <c r="J28" s="293" t="str">
        <f>IF(D28=0,"",MAX(0, C28-I28))</f>
        <v/>
      </c>
      <c r="K28" s="293" t="str">
        <f>IF(D28=0,"",IF(C28-G28-I28&gt;0, F28, 0))</f>
        <v/>
      </c>
      <c r="L28" s="294" t="str">
        <f>IF(D28=0,"",MAX(0, J28-K28))</f>
        <v/>
      </c>
      <c r="M28" s="40"/>
      <c r="N28" s="33"/>
      <c r="O28" s="33"/>
      <c r="P28" s="33"/>
      <c r="Q28" s="33"/>
    </row>
    <row r="29" spans="1:17" x14ac:dyDescent="0.25">
      <c r="A29" s="40"/>
      <c r="B29" s="360" t="str">
        <f>'Projection Worksheet Year 2'!B61</f>
        <v>Furniture and fixtures</v>
      </c>
      <c r="C29" s="359">
        <f>'Projection Worksheet Year 2'!P61</f>
        <v>0</v>
      </c>
      <c r="D29" s="305"/>
      <c r="E29" s="304">
        <v>0</v>
      </c>
      <c r="F29" s="293" t="str">
        <f t="shared" ref="F29:F36" si="16">IF(D29=0,"",(C29-E29)/D29)</f>
        <v/>
      </c>
      <c r="G29" s="297"/>
      <c r="H29" s="297"/>
      <c r="I29" s="293" t="str">
        <f t="shared" ref="I29:I36" si="17">IF(D29=0,"",IF(C29-G29&gt;0, F29, 0))</f>
        <v/>
      </c>
      <c r="J29" s="293" t="str">
        <f t="shared" ref="J29:J36" si="18">IF(D29=0,"",MAX(0, C29-I29))</f>
        <v/>
      </c>
      <c r="K29" s="293" t="str">
        <f t="shared" ref="K29:K36" si="19">IF(D29=0,"",IF(C29-G29-I29&gt;0, F29, 0))</f>
        <v/>
      </c>
      <c r="L29" s="294" t="str">
        <f t="shared" ref="L29:L36" si="20">IF(D29=0,"",MAX(0, J29-K29))</f>
        <v/>
      </c>
      <c r="M29" s="40"/>
      <c r="N29" s="33"/>
      <c r="O29" s="33"/>
      <c r="P29" s="33"/>
      <c r="Q29" s="33"/>
    </row>
    <row r="30" spans="1:17" x14ac:dyDescent="0.25">
      <c r="A30" s="40"/>
      <c r="B30" s="360" t="str">
        <f>'Projection Worksheet Year 2'!B62</f>
        <v>Website</v>
      </c>
      <c r="C30" s="359">
        <f>'Projection Worksheet Year 2'!P62</f>
        <v>0</v>
      </c>
      <c r="D30" s="305"/>
      <c r="E30" s="304">
        <v>0</v>
      </c>
      <c r="F30" s="293" t="str">
        <f t="shared" si="16"/>
        <v/>
      </c>
      <c r="G30" s="297"/>
      <c r="H30" s="297"/>
      <c r="I30" s="293" t="str">
        <f t="shared" si="17"/>
        <v/>
      </c>
      <c r="J30" s="293" t="str">
        <f t="shared" si="18"/>
        <v/>
      </c>
      <c r="K30" s="293" t="str">
        <f t="shared" si="19"/>
        <v/>
      </c>
      <c r="L30" s="294" t="str">
        <f t="shared" si="20"/>
        <v/>
      </c>
      <c r="M30" s="40"/>
      <c r="N30" s="33"/>
      <c r="O30" s="33"/>
      <c r="P30" s="33"/>
      <c r="Q30" s="33"/>
    </row>
    <row r="31" spans="1:17" x14ac:dyDescent="0.25">
      <c r="A31" s="40"/>
      <c r="B31" s="360" t="str">
        <f>'Projection Worksheet Year 2'!B63</f>
        <v>Leasehold improvements</v>
      </c>
      <c r="C31" s="359">
        <f>'Projection Worksheet Year 2'!P63</f>
        <v>0</v>
      </c>
      <c r="D31" s="305"/>
      <c r="E31" s="304">
        <v>0</v>
      </c>
      <c r="F31" s="293" t="str">
        <f t="shared" si="16"/>
        <v/>
      </c>
      <c r="G31" s="297"/>
      <c r="H31" s="297"/>
      <c r="I31" s="293" t="str">
        <f t="shared" si="17"/>
        <v/>
      </c>
      <c r="J31" s="293" t="str">
        <f t="shared" si="18"/>
        <v/>
      </c>
      <c r="K31" s="293" t="str">
        <f t="shared" si="19"/>
        <v/>
      </c>
      <c r="L31" s="294" t="str">
        <f t="shared" si="20"/>
        <v/>
      </c>
      <c r="M31" s="40"/>
      <c r="N31" s="33"/>
      <c r="O31" s="33"/>
      <c r="P31" s="33"/>
      <c r="Q31" s="33"/>
    </row>
    <row r="32" spans="1:17" x14ac:dyDescent="0.25">
      <c r="A32" s="40"/>
      <c r="B32" s="360" t="str">
        <f>'Projection Worksheet Year 2'!B64</f>
        <v>Capital expense 1</v>
      </c>
      <c r="C32" s="359">
        <f>'Projection Worksheet Year 2'!P64</f>
        <v>0</v>
      </c>
      <c r="D32" s="305"/>
      <c r="E32" s="304">
        <v>0</v>
      </c>
      <c r="F32" s="293" t="str">
        <f t="shared" si="16"/>
        <v/>
      </c>
      <c r="G32" s="297"/>
      <c r="H32" s="297"/>
      <c r="I32" s="293" t="str">
        <f t="shared" si="17"/>
        <v/>
      </c>
      <c r="J32" s="293" t="str">
        <f t="shared" si="18"/>
        <v/>
      </c>
      <c r="K32" s="293" t="str">
        <f t="shared" si="19"/>
        <v/>
      </c>
      <c r="L32" s="294" t="str">
        <f t="shared" si="20"/>
        <v/>
      </c>
      <c r="M32" s="40"/>
      <c r="N32" s="33"/>
      <c r="O32" s="33"/>
      <c r="P32" s="33"/>
      <c r="Q32" s="33"/>
    </row>
    <row r="33" spans="1:17" x14ac:dyDescent="0.25">
      <c r="A33" s="40"/>
      <c r="B33" s="360" t="str">
        <f>'Projection Worksheet Year 2'!B65</f>
        <v>Capital expense 2</v>
      </c>
      <c r="C33" s="359">
        <f>'Projection Worksheet Year 2'!P65</f>
        <v>0</v>
      </c>
      <c r="D33" s="305"/>
      <c r="E33" s="304">
        <v>0</v>
      </c>
      <c r="F33" s="293" t="str">
        <f t="shared" si="16"/>
        <v/>
      </c>
      <c r="G33" s="297"/>
      <c r="H33" s="297"/>
      <c r="I33" s="293" t="str">
        <f t="shared" si="17"/>
        <v/>
      </c>
      <c r="J33" s="293" t="str">
        <f t="shared" si="18"/>
        <v/>
      </c>
      <c r="K33" s="293" t="str">
        <f t="shared" si="19"/>
        <v/>
      </c>
      <c r="L33" s="294" t="str">
        <f t="shared" si="20"/>
        <v/>
      </c>
      <c r="M33" s="40"/>
      <c r="N33" s="33"/>
      <c r="O33" s="33"/>
      <c r="P33" s="33"/>
      <c r="Q33" s="33"/>
    </row>
    <row r="34" spans="1:17" x14ac:dyDescent="0.25">
      <c r="A34" s="40"/>
      <c r="B34" s="360" t="str">
        <f>'Projection Worksheet Year 2'!B66</f>
        <v>Capital expense 3</v>
      </c>
      <c r="C34" s="359">
        <f>'Projection Worksheet Year 2'!P66</f>
        <v>0</v>
      </c>
      <c r="D34" s="305"/>
      <c r="E34" s="304">
        <v>0</v>
      </c>
      <c r="F34" s="293" t="str">
        <f t="shared" si="16"/>
        <v/>
      </c>
      <c r="G34" s="297"/>
      <c r="H34" s="297"/>
      <c r="I34" s="293" t="str">
        <f t="shared" si="17"/>
        <v/>
      </c>
      <c r="J34" s="293" t="str">
        <f t="shared" si="18"/>
        <v/>
      </c>
      <c r="K34" s="293" t="str">
        <f t="shared" si="19"/>
        <v/>
      </c>
      <c r="L34" s="294" t="str">
        <f t="shared" si="20"/>
        <v/>
      </c>
      <c r="M34" s="40"/>
      <c r="N34" s="33"/>
      <c r="O34" s="33"/>
      <c r="P34" s="33"/>
      <c r="Q34" s="33"/>
    </row>
    <row r="35" spans="1:17" x14ac:dyDescent="0.25">
      <c r="A35" s="40"/>
      <c r="B35" s="360" t="str">
        <f>'Projection Worksheet Year 2'!B67</f>
        <v>Capital expense 4</v>
      </c>
      <c r="C35" s="359">
        <f>'Projection Worksheet Year 2'!P67</f>
        <v>0</v>
      </c>
      <c r="D35" s="305"/>
      <c r="E35" s="304">
        <v>0</v>
      </c>
      <c r="F35" s="293" t="str">
        <f t="shared" si="16"/>
        <v/>
      </c>
      <c r="G35" s="297"/>
      <c r="H35" s="297"/>
      <c r="I35" s="293" t="str">
        <f t="shared" si="17"/>
        <v/>
      </c>
      <c r="J35" s="293" t="str">
        <f t="shared" si="18"/>
        <v/>
      </c>
      <c r="K35" s="293" t="str">
        <f t="shared" si="19"/>
        <v/>
      </c>
      <c r="L35" s="294" t="str">
        <f t="shared" si="20"/>
        <v/>
      </c>
      <c r="M35" s="40"/>
      <c r="N35" s="33"/>
      <c r="O35" s="33"/>
      <c r="P35" s="33"/>
      <c r="Q35" s="33"/>
    </row>
    <row r="36" spans="1:17" x14ac:dyDescent="0.25">
      <c r="A36" s="40"/>
      <c r="B36" s="360" t="str">
        <f>'Projection Worksheet Year 2'!B68</f>
        <v>Capital expense 5</v>
      </c>
      <c r="C36" s="359">
        <f>'Projection Worksheet Year 2'!P68</f>
        <v>0</v>
      </c>
      <c r="D36" s="305"/>
      <c r="E36" s="304">
        <v>0</v>
      </c>
      <c r="F36" s="293" t="str">
        <f t="shared" si="16"/>
        <v/>
      </c>
      <c r="G36" s="297"/>
      <c r="H36" s="297"/>
      <c r="I36" s="293" t="str">
        <f t="shared" si="17"/>
        <v/>
      </c>
      <c r="J36" s="293" t="str">
        <f t="shared" si="18"/>
        <v/>
      </c>
      <c r="K36" s="293" t="str">
        <f t="shared" si="19"/>
        <v/>
      </c>
      <c r="L36" s="294" t="str">
        <f t="shared" si="20"/>
        <v/>
      </c>
      <c r="M36" s="40"/>
      <c r="N36" s="33"/>
      <c r="O36" s="33"/>
      <c r="P36" s="33"/>
      <c r="Q36" s="33"/>
    </row>
    <row r="37" spans="1:17" ht="13.8" thickBot="1" x14ac:dyDescent="0.3">
      <c r="A37" s="40"/>
      <c r="B37" s="276" t="s">
        <v>152</v>
      </c>
      <c r="C37" s="295">
        <f>SUM(C28:C36)</f>
        <v>0</v>
      </c>
      <c r="D37" s="264"/>
      <c r="E37" s="296"/>
      <c r="F37" s="264"/>
      <c r="G37" s="264"/>
      <c r="H37" s="264"/>
      <c r="I37" s="298">
        <f>SUM(I28:I36)</f>
        <v>0</v>
      </c>
      <c r="J37" s="298">
        <f t="shared" ref="J37:L37" si="21">SUM(J28:J36)</f>
        <v>0</v>
      </c>
      <c r="K37" s="298">
        <f t="shared" si="21"/>
        <v>0</v>
      </c>
      <c r="L37" s="299">
        <f t="shared" si="21"/>
        <v>0</v>
      </c>
      <c r="M37" s="40"/>
      <c r="N37" s="33"/>
      <c r="O37" s="33"/>
      <c r="P37" s="33"/>
      <c r="Q37" s="33"/>
    </row>
    <row r="38" spans="1:17" x14ac:dyDescent="0.25">
      <c r="A38" s="40"/>
      <c r="B38" s="290" t="s">
        <v>134</v>
      </c>
      <c r="C38" s="291"/>
      <c r="D38" s="291"/>
      <c r="E38" s="291"/>
      <c r="F38" s="291"/>
      <c r="G38" s="291"/>
      <c r="H38" s="291"/>
      <c r="I38" s="291"/>
      <c r="J38" s="291"/>
      <c r="K38" s="291"/>
      <c r="L38" s="292"/>
      <c r="M38" s="40"/>
      <c r="N38" s="33"/>
      <c r="O38" s="33"/>
      <c r="P38" s="33"/>
      <c r="Q38" s="33"/>
    </row>
    <row r="39" spans="1:17" x14ac:dyDescent="0.25">
      <c r="A39" s="40"/>
      <c r="B39" s="360" t="str">
        <f>'Projection Worksheet Year 3'!B60</f>
        <v>Equipment</v>
      </c>
      <c r="C39" s="359">
        <f>'Projection Worksheet Year 3'!P60</f>
        <v>0</v>
      </c>
      <c r="D39" s="305"/>
      <c r="E39" s="304">
        <v>0</v>
      </c>
      <c r="F39" s="293" t="str">
        <f>IF(D39=0,"",(C39-E39)/D39)</f>
        <v/>
      </c>
      <c r="G39" s="297"/>
      <c r="H39" s="297"/>
      <c r="I39" s="297"/>
      <c r="J39" s="297"/>
      <c r="K39" s="293" t="str">
        <f>IF(D39=0,"",IF(C39-G39-I39&gt;0, F39, 0))</f>
        <v/>
      </c>
      <c r="L39" s="294" t="str">
        <f>IF(D39=0,"",MAX(0, C39-K39))</f>
        <v/>
      </c>
      <c r="M39" s="40"/>
      <c r="N39" s="33"/>
      <c r="O39" s="33"/>
      <c r="P39" s="33"/>
      <c r="Q39" s="33"/>
    </row>
    <row r="40" spans="1:17" x14ac:dyDescent="0.25">
      <c r="A40" s="40"/>
      <c r="B40" s="360" t="str">
        <f>'Projection Worksheet Year 3'!B61</f>
        <v>Furniture and fixtures</v>
      </c>
      <c r="C40" s="359">
        <f>'Projection Worksheet Year 3'!P61</f>
        <v>0</v>
      </c>
      <c r="D40" s="305"/>
      <c r="E40" s="304">
        <v>0</v>
      </c>
      <c r="F40" s="293" t="str">
        <f t="shared" ref="F40:F47" si="22">IF(D40=0,"",(C40-E40)/D40)</f>
        <v/>
      </c>
      <c r="G40" s="297"/>
      <c r="H40" s="297"/>
      <c r="I40" s="297"/>
      <c r="J40" s="297"/>
      <c r="K40" s="293" t="str">
        <f t="shared" ref="K40:K47" si="23">IF(D40=0,"",IF(C40-G40-I40&gt;0, F40, 0))</f>
        <v/>
      </c>
      <c r="L40" s="294" t="str">
        <f t="shared" ref="L40:L47" si="24">IF(D40=0,"",MAX(0, C40-K40))</f>
        <v/>
      </c>
      <c r="M40" s="40"/>
      <c r="N40" s="33"/>
      <c r="O40" s="33"/>
      <c r="P40" s="33"/>
      <c r="Q40" s="33"/>
    </row>
    <row r="41" spans="1:17" x14ac:dyDescent="0.25">
      <c r="A41" s="40"/>
      <c r="B41" s="360" t="str">
        <f>'Projection Worksheet Year 3'!B62</f>
        <v>Website</v>
      </c>
      <c r="C41" s="359">
        <f>'Projection Worksheet Year 3'!P62</f>
        <v>0</v>
      </c>
      <c r="D41" s="305"/>
      <c r="E41" s="304">
        <v>0</v>
      </c>
      <c r="F41" s="293" t="str">
        <f t="shared" si="22"/>
        <v/>
      </c>
      <c r="G41" s="297"/>
      <c r="H41" s="297"/>
      <c r="I41" s="297"/>
      <c r="J41" s="297"/>
      <c r="K41" s="293" t="str">
        <f t="shared" si="23"/>
        <v/>
      </c>
      <c r="L41" s="294" t="str">
        <f t="shared" si="24"/>
        <v/>
      </c>
      <c r="M41" s="40"/>
      <c r="N41" s="33"/>
      <c r="O41" s="33"/>
      <c r="P41" s="33"/>
      <c r="Q41" s="33"/>
    </row>
    <row r="42" spans="1:17" x14ac:dyDescent="0.25">
      <c r="A42" s="40"/>
      <c r="B42" s="360" t="str">
        <f>'Projection Worksheet Year 3'!B63</f>
        <v>Leasehold improvements</v>
      </c>
      <c r="C42" s="359">
        <f>'Projection Worksheet Year 3'!P63</f>
        <v>0</v>
      </c>
      <c r="D42" s="305"/>
      <c r="E42" s="304">
        <v>0</v>
      </c>
      <c r="F42" s="293" t="str">
        <f t="shared" si="22"/>
        <v/>
      </c>
      <c r="G42" s="297"/>
      <c r="H42" s="297"/>
      <c r="I42" s="297"/>
      <c r="J42" s="297"/>
      <c r="K42" s="293" t="str">
        <f t="shared" si="23"/>
        <v/>
      </c>
      <c r="L42" s="294" t="str">
        <f t="shared" si="24"/>
        <v/>
      </c>
      <c r="M42" s="40"/>
      <c r="N42" s="33"/>
      <c r="O42" s="33"/>
      <c r="P42" s="33"/>
      <c r="Q42" s="33"/>
    </row>
    <row r="43" spans="1:17" x14ac:dyDescent="0.25">
      <c r="A43" s="40"/>
      <c r="B43" s="360" t="str">
        <f>'Projection Worksheet Year 3'!B64</f>
        <v>Capital expense 1</v>
      </c>
      <c r="C43" s="359">
        <f>'Projection Worksheet Year 3'!P64</f>
        <v>0</v>
      </c>
      <c r="D43" s="305"/>
      <c r="E43" s="304">
        <v>0</v>
      </c>
      <c r="F43" s="293" t="str">
        <f t="shared" si="22"/>
        <v/>
      </c>
      <c r="G43" s="297"/>
      <c r="H43" s="297"/>
      <c r="I43" s="297"/>
      <c r="J43" s="297"/>
      <c r="K43" s="293" t="str">
        <f t="shared" si="23"/>
        <v/>
      </c>
      <c r="L43" s="294" t="str">
        <f t="shared" si="24"/>
        <v/>
      </c>
      <c r="M43" s="40"/>
      <c r="N43" s="33"/>
      <c r="O43" s="33"/>
      <c r="P43" s="33"/>
      <c r="Q43" s="33"/>
    </row>
    <row r="44" spans="1:17" x14ac:dyDescent="0.25">
      <c r="A44" s="40"/>
      <c r="B44" s="360" t="str">
        <f>'Projection Worksheet Year 3'!B65</f>
        <v>Capital expense 2</v>
      </c>
      <c r="C44" s="359">
        <f>'Projection Worksheet Year 3'!P65</f>
        <v>0</v>
      </c>
      <c r="D44" s="305"/>
      <c r="E44" s="304">
        <v>0</v>
      </c>
      <c r="F44" s="293" t="str">
        <f t="shared" si="22"/>
        <v/>
      </c>
      <c r="G44" s="297"/>
      <c r="H44" s="297"/>
      <c r="I44" s="297"/>
      <c r="J44" s="297"/>
      <c r="K44" s="293" t="str">
        <f t="shared" si="23"/>
        <v/>
      </c>
      <c r="L44" s="294" t="str">
        <f t="shared" si="24"/>
        <v/>
      </c>
      <c r="M44" s="40"/>
      <c r="N44" s="33"/>
      <c r="O44" s="33"/>
      <c r="P44" s="33"/>
      <c r="Q44" s="33"/>
    </row>
    <row r="45" spans="1:17" x14ac:dyDescent="0.25">
      <c r="A45" s="40"/>
      <c r="B45" s="360" t="str">
        <f>'Projection Worksheet Year 3'!B66</f>
        <v>Capital expense 3</v>
      </c>
      <c r="C45" s="359">
        <f>'Projection Worksheet Year 3'!P66</f>
        <v>0</v>
      </c>
      <c r="D45" s="305"/>
      <c r="E45" s="304">
        <v>0</v>
      </c>
      <c r="F45" s="293" t="str">
        <f t="shared" si="22"/>
        <v/>
      </c>
      <c r="G45" s="297"/>
      <c r="H45" s="297"/>
      <c r="I45" s="297"/>
      <c r="J45" s="297"/>
      <c r="K45" s="293" t="str">
        <f t="shared" si="23"/>
        <v/>
      </c>
      <c r="L45" s="294" t="str">
        <f t="shared" si="24"/>
        <v/>
      </c>
      <c r="M45" s="40"/>
      <c r="N45" s="33"/>
      <c r="O45" s="33"/>
      <c r="P45" s="33"/>
      <c r="Q45" s="33"/>
    </row>
    <row r="46" spans="1:17" x14ac:dyDescent="0.25">
      <c r="A46" s="40"/>
      <c r="B46" s="360" t="str">
        <f>'Projection Worksheet Year 3'!B67</f>
        <v>Capital expense 4</v>
      </c>
      <c r="C46" s="359">
        <f>'Projection Worksheet Year 3'!P67</f>
        <v>0</v>
      </c>
      <c r="D46" s="305"/>
      <c r="E46" s="304">
        <v>0</v>
      </c>
      <c r="F46" s="293" t="str">
        <f t="shared" si="22"/>
        <v/>
      </c>
      <c r="G46" s="297"/>
      <c r="H46" s="297"/>
      <c r="I46" s="297"/>
      <c r="J46" s="297"/>
      <c r="K46" s="293" t="str">
        <f t="shared" si="23"/>
        <v/>
      </c>
      <c r="L46" s="294" t="str">
        <f t="shared" si="24"/>
        <v/>
      </c>
      <c r="M46" s="40"/>
      <c r="N46" s="33"/>
      <c r="O46" s="33"/>
      <c r="P46" s="33"/>
      <c r="Q46" s="33"/>
    </row>
    <row r="47" spans="1:17" x14ac:dyDescent="0.25">
      <c r="A47" s="40"/>
      <c r="B47" s="360" t="str">
        <f>'Projection Worksheet Year 3'!B68</f>
        <v>Capital expense 5</v>
      </c>
      <c r="C47" s="359">
        <f>'Projection Worksheet Year 3'!P68</f>
        <v>0</v>
      </c>
      <c r="D47" s="305"/>
      <c r="E47" s="304">
        <v>0</v>
      </c>
      <c r="F47" s="293" t="str">
        <f t="shared" si="22"/>
        <v/>
      </c>
      <c r="G47" s="297"/>
      <c r="H47" s="297"/>
      <c r="I47" s="297"/>
      <c r="J47" s="297"/>
      <c r="K47" s="293" t="str">
        <f t="shared" si="23"/>
        <v/>
      </c>
      <c r="L47" s="294" t="str">
        <f t="shared" si="24"/>
        <v/>
      </c>
      <c r="M47" s="40"/>
      <c r="N47" s="33"/>
      <c r="O47" s="33"/>
      <c r="P47" s="33"/>
      <c r="Q47" s="33"/>
    </row>
    <row r="48" spans="1:17" ht="13.8" thickBot="1" x14ac:dyDescent="0.3">
      <c r="A48" s="40"/>
      <c r="B48" s="276" t="s">
        <v>153</v>
      </c>
      <c r="C48" s="295">
        <f>SUM(C39:C47)</f>
        <v>0</v>
      </c>
      <c r="D48" s="264"/>
      <c r="E48" s="296"/>
      <c r="F48" s="264"/>
      <c r="G48" s="264"/>
      <c r="H48" s="264"/>
      <c r="I48" s="264"/>
      <c r="J48" s="264"/>
      <c r="K48" s="298">
        <f>SUM(K39:K47)</f>
        <v>0</v>
      </c>
      <c r="L48" s="299">
        <f>SUM(L39:L47)</f>
        <v>0</v>
      </c>
      <c r="M48" s="40"/>
      <c r="N48" s="33"/>
      <c r="O48" s="33"/>
      <c r="P48" s="33"/>
      <c r="Q48" s="33"/>
    </row>
    <row r="49" spans="1:17" ht="13.8" thickBot="1" x14ac:dyDescent="0.3">
      <c r="A49" s="40"/>
      <c r="B49" s="300" t="s">
        <v>154</v>
      </c>
      <c r="C49" s="301">
        <f>C15+C37+C48</f>
        <v>0</v>
      </c>
      <c r="D49" s="302"/>
      <c r="E49" s="302"/>
      <c r="F49" s="302"/>
      <c r="G49" s="301">
        <f>G15+G26</f>
        <v>0</v>
      </c>
      <c r="H49" s="301">
        <f>H15+H26</f>
        <v>0</v>
      </c>
      <c r="I49" s="301">
        <f>I15+I26+I37</f>
        <v>0</v>
      </c>
      <c r="J49" s="301">
        <f>J15+J26+J37</f>
        <v>0</v>
      </c>
      <c r="K49" s="301">
        <f>K15+K26+K37+K48</f>
        <v>0</v>
      </c>
      <c r="L49" s="303">
        <f>L15+L26+L37+L48</f>
        <v>0</v>
      </c>
      <c r="M49" s="40"/>
      <c r="N49" s="33"/>
      <c r="O49" s="33"/>
      <c r="P49" s="33"/>
      <c r="Q49" s="33"/>
    </row>
    <row r="50" spans="1:17" x14ac:dyDescent="0.25">
      <c r="A50" s="40"/>
      <c r="B50" s="40"/>
      <c r="C50" s="40"/>
      <c r="D50" s="40"/>
      <c r="E50" s="40"/>
      <c r="F50" s="40"/>
      <c r="G50" s="40"/>
      <c r="H50" s="40"/>
      <c r="I50" s="40"/>
      <c r="J50" s="40"/>
      <c r="K50" s="40"/>
      <c r="L50" s="40"/>
      <c r="M50" s="40"/>
      <c r="N50" s="33"/>
      <c r="O50" s="33"/>
      <c r="P50" s="33"/>
      <c r="Q50" s="33"/>
    </row>
    <row r="51" spans="1:17" x14ac:dyDescent="0.25">
      <c r="A51" s="40"/>
      <c r="B51" s="40"/>
      <c r="C51" s="40"/>
      <c r="D51" s="40"/>
      <c r="E51" s="40"/>
      <c r="F51" s="40"/>
      <c r="G51" s="40"/>
      <c r="H51" s="40"/>
      <c r="I51" s="40"/>
      <c r="J51" s="40"/>
      <c r="K51" s="40"/>
      <c r="L51" s="40"/>
      <c r="M51" s="40"/>
    </row>
    <row r="52" spans="1:17" x14ac:dyDescent="0.25">
      <c r="A52" s="40"/>
      <c r="B52" s="40"/>
      <c r="C52" s="40"/>
      <c r="D52" s="40"/>
      <c r="E52" s="40"/>
      <c r="F52" s="40"/>
      <c r="G52" s="40"/>
      <c r="H52" s="40"/>
      <c r="I52" s="40"/>
      <c r="J52" s="40"/>
      <c r="K52" s="40"/>
      <c r="L52" s="40"/>
      <c r="M52" s="40"/>
    </row>
    <row r="53" spans="1:17" x14ac:dyDescent="0.25">
      <c r="A53" s="40"/>
      <c r="B53" s="40"/>
      <c r="C53" s="40"/>
      <c r="D53" s="40"/>
      <c r="E53" s="40"/>
      <c r="F53" s="40"/>
      <c r="G53" s="40"/>
      <c r="H53" s="40"/>
      <c r="I53" s="40"/>
      <c r="J53" s="40"/>
      <c r="K53" s="40"/>
      <c r="L53" s="40"/>
      <c r="M53" s="40"/>
    </row>
    <row r="54" spans="1:17" x14ac:dyDescent="0.25">
      <c r="A54" s="40"/>
      <c r="B54" s="40"/>
      <c r="C54" s="40"/>
      <c r="D54" s="40"/>
      <c r="E54" s="40"/>
      <c r="F54" s="40"/>
      <c r="G54" s="40"/>
      <c r="H54" s="40"/>
      <c r="I54" s="40"/>
      <c r="J54" s="40"/>
      <c r="K54" s="40"/>
      <c r="L54" s="40"/>
      <c r="M54" s="40"/>
    </row>
    <row r="55" spans="1:17" x14ac:dyDescent="0.25">
      <c r="A55" s="40"/>
      <c r="B55" s="40"/>
      <c r="C55" s="40"/>
      <c r="D55" s="40"/>
      <c r="E55" s="40"/>
      <c r="F55" s="40"/>
      <c r="G55" s="40"/>
      <c r="H55" s="40"/>
      <c r="I55" s="40"/>
      <c r="J55" s="40"/>
      <c r="K55" s="40"/>
      <c r="L55" s="40"/>
      <c r="M55" s="40"/>
    </row>
  </sheetData>
  <sheetProtection sheet="1" objects="1" scenarios="1"/>
  <pageMargins left="0.25" right="0.25" top="0.75" bottom="0.75" header="0.3" footer="0.3"/>
  <pageSetup scale="72" orientation="landscape" horizontalDpi="4294967294" verticalDpi="4294967294"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Start Up Costs</vt:lpstr>
      <vt:lpstr>Projection Worksheet Year 1</vt:lpstr>
      <vt:lpstr>Projection Worksheet Year 2</vt:lpstr>
      <vt:lpstr>Projection Worksheet Year 3</vt:lpstr>
      <vt:lpstr>Amortization Schedule - Loan 1</vt:lpstr>
      <vt:lpstr>Amortization Schedule - Loan 2</vt:lpstr>
      <vt:lpstr>Amortization Schedule - Loan 3</vt:lpstr>
      <vt:lpstr>Income Tax</vt:lpstr>
      <vt:lpstr>Capital Depreciation Schedule</vt:lpstr>
      <vt:lpstr>Break-Even Analysis</vt:lpstr>
      <vt:lpstr>Cash Flow Statement</vt:lpstr>
      <vt:lpstr>Income Statement</vt:lpstr>
      <vt:lpstr>Balance Sheet</vt:lpstr>
      <vt:lpstr>'Amortization Schedule - Loan 1'!Print_Area</vt:lpstr>
      <vt:lpstr>'Amortization Schedule - Loan 2'!Print_Area</vt:lpstr>
      <vt:lpstr>'Amortization Schedule - Loan 3'!Print_Area</vt:lpstr>
      <vt:lpstr>'Balance Sheet'!Print_Area</vt:lpstr>
      <vt:lpstr>'Break-Even Analysis'!Print_Area</vt:lpstr>
      <vt:lpstr>'Capital Depreciation Schedule'!Print_Area</vt:lpstr>
      <vt:lpstr>'Cash Flow Statement'!Print_Area</vt:lpstr>
      <vt:lpstr>'Income Statement'!Print_Area</vt:lpstr>
      <vt:lpstr>'Income Tax'!Print_Area</vt:lpstr>
      <vt:lpstr>'Projection Worksheet Year 1'!Print_Area</vt:lpstr>
      <vt:lpstr>'Projection Worksheet Year 2'!Print_Area</vt:lpstr>
      <vt:lpstr>'Projection Worksheet Year 3'!Print_Area</vt:lpstr>
      <vt:lpstr>'Start Up Costs'!Print_Area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ghughes</dc:creator>
  <cp:lastModifiedBy>James Parisi</cp:lastModifiedBy>
  <cp:lastPrinted>2016-02-25T20:02:23Z</cp:lastPrinted>
  <dcterms:created xsi:type="dcterms:W3CDTF">2008-05-26T20:24:12Z</dcterms:created>
  <dcterms:modified xsi:type="dcterms:W3CDTF">2025-04-17T18:24:26Z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